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0" yWindow="0" windowWidth="15600" windowHeight="8190" tabRatio="352"/>
  </bookViews>
  <sheets>
    <sheet name="Deckblatt" sheetId="3" r:id="rId1"/>
    <sheet name="Klassenliste" sheetId="2" r:id="rId2"/>
    <sheet name="Schülerübersichten" sheetId="1" r:id="rId3"/>
  </sheets>
  <definedNames>
    <definedName name="_xlnm.Print_Area" localSheetId="0">Deckblatt!$A$1:$T$25</definedName>
    <definedName name="_xlnm.Print_Area" localSheetId="1">Klassenliste!$A$1:$AC$34</definedName>
    <definedName name="_xlnm.Print_Area" localSheetId="2">Schülerübersichten!$A$1:$T$574</definedName>
  </definedNames>
  <calcPr calcId="145621"/>
  <customWorkbookViews>
    <customWorkbookView name="Shah, Philipp (StMBW) - Persönliche Ansicht" guid="{CBA5FCA0-A782-4067-826F-D76C029EB0BB}" mergeInterval="0" personalView="1" maximized="1" windowWidth="1280" windowHeight="838" tabRatio="989" activeSheetId="1"/>
  </customWorkbookViews>
</workbook>
</file>

<file path=xl/calcChain.xml><?xml version="1.0" encoding="utf-8"?>
<calcChain xmlns="http://schemas.openxmlformats.org/spreadsheetml/2006/main">
  <c r="D567" i="1" l="1"/>
  <c r="D544" i="1"/>
  <c r="D521" i="1"/>
  <c r="D498" i="1"/>
  <c r="D475" i="1"/>
  <c r="D452" i="1"/>
  <c r="D429" i="1"/>
  <c r="D406" i="1"/>
  <c r="D383" i="1"/>
  <c r="D360" i="1"/>
  <c r="D337" i="1"/>
  <c r="D314" i="1"/>
  <c r="D291" i="1"/>
  <c r="D268" i="1"/>
  <c r="D245" i="1"/>
  <c r="D222" i="1"/>
  <c r="D199" i="1"/>
  <c r="D176" i="1"/>
  <c r="D153" i="1"/>
  <c r="D130" i="1"/>
  <c r="D107" i="1"/>
  <c r="D84" i="1"/>
  <c r="D61" i="1"/>
  <c r="D38" i="1"/>
  <c r="D15" i="1"/>
  <c r="A1" i="1" l="1"/>
  <c r="A553" i="1" s="1"/>
  <c r="A484" i="1"/>
  <c r="A231" i="1"/>
  <c r="A24" i="1"/>
  <c r="S567" i="1"/>
  <c r="P567" i="1"/>
  <c r="M567" i="1"/>
  <c r="J567" i="1"/>
  <c r="S559" i="1"/>
  <c r="R559" i="1"/>
  <c r="P559" i="1"/>
  <c r="O559" i="1"/>
  <c r="M559" i="1"/>
  <c r="L559" i="1"/>
  <c r="J559" i="1"/>
  <c r="I559" i="1"/>
  <c r="G559" i="1"/>
  <c r="F559" i="1"/>
  <c r="D559" i="1"/>
  <c r="C559" i="1"/>
  <c r="R556" i="1"/>
  <c r="O556" i="1"/>
  <c r="L556" i="1"/>
  <c r="I556" i="1"/>
  <c r="F556" i="1"/>
  <c r="C556" i="1"/>
  <c r="A554" i="1"/>
  <c r="S544" i="1"/>
  <c r="P544" i="1"/>
  <c r="M544" i="1"/>
  <c r="J544" i="1"/>
  <c r="S536" i="1"/>
  <c r="R536" i="1"/>
  <c r="P536" i="1"/>
  <c r="O536" i="1"/>
  <c r="M536" i="1"/>
  <c r="L536" i="1"/>
  <c r="J536" i="1"/>
  <c r="I536" i="1"/>
  <c r="G536" i="1"/>
  <c r="F536" i="1"/>
  <c r="D536" i="1"/>
  <c r="C536" i="1"/>
  <c r="R533" i="1"/>
  <c r="O533" i="1"/>
  <c r="L533" i="1"/>
  <c r="I533" i="1"/>
  <c r="F533" i="1"/>
  <c r="C533" i="1"/>
  <c r="A531" i="1"/>
  <c r="S521" i="1"/>
  <c r="P521" i="1"/>
  <c r="M521" i="1"/>
  <c r="J521" i="1"/>
  <c r="S513" i="1"/>
  <c r="R513" i="1"/>
  <c r="P513" i="1"/>
  <c r="O513" i="1"/>
  <c r="M513" i="1"/>
  <c r="L513" i="1"/>
  <c r="J513" i="1"/>
  <c r="I513" i="1"/>
  <c r="G513" i="1"/>
  <c r="F513" i="1"/>
  <c r="D513" i="1"/>
  <c r="C513" i="1"/>
  <c r="R510" i="1"/>
  <c r="O510" i="1"/>
  <c r="L510" i="1"/>
  <c r="I510" i="1"/>
  <c r="F510" i="1"/>
  <c r="C510" i="1"/>
  <c r="A508" i="1"/>
  <c r="S498" i="1"/>
  <c r="P498" i="1"/>
  <c r="M498" i="1"/>
  <c r="J498" i="1"/>
  <c r="S490" i="1"/>
  <c r="R490" i="1"/>
  <c r="P490" i="1"/>
  <c r="O490" i="1"/>
  <c r="M490" i="1"/>
  <c r="L490" i="1"/>
  <c r="J490" i="1"/>
  <c r="I490" i="1"/>
  <c r="G490" i="1"/>
  <c r="F490" i="1"/>
  <c r="D490" i="1"/>
  <c r="C490" i="1"/>
  <c r="R487" i="1"/>
  <c r="O487" i="1"/>
  <c r="L487" i="1"/>
  <c r="I487" i="1"/>
  <c r="F487" i="1"/>
  <c r="C487" i="1"/>
  <c r="A485" i="1"/>
  <c r="S475" i="1"/>
  <c r="P475" i="1"/>
  <c r="M475" i="1"/>
  <c r="J475" i="1"/>
  <c r="S467" i="1"/>
  <c r="R467" i="1"/>
  <c r="P467" i="1"/>
  <c r="O467" i="1"/>
  <c r="M467" i="1"/>
  <c r="L467" i="1"/>
  <c r="J467" i="1"/>
  <c r="I467" i="1"/>
  <c r="G467" i="1"/>
  <c r="F467" i="1"/>
  <c r="D467" i="1"/>
  <c r="C467" i="1"/>
  <c r="R464" i="1"/>
  <c r="O464" i="1"/>
  <c r="L464" i="1"/>
  <c r="I464" i="1"/>
  <c r="F464" i="1"/>
  <c r="C464" i="1"/>
  <c r="A462" i="1"/>
  <c r="S452" i="1"/>
  <c r="P452" i="1"/>
  <c r="M452" i="1"/>
  <c r="J452" i="1"/>
  <c r="S444" i="1"/>
  <c r="R444" i="1"/>
  <c r="P444" i="1"/>
  <c r="O444" i="1"/>
  <c r="M444" i="1"/>
  <c r="L444" i="1"/>
  <c r="J444" i="1"/>
  <c r="I444" i="1"/>
  <c r="G444" i="1"/>
  <c r="F444" i="1"/>
  <c r="D444" i="1"/>
  <c r="C444" i="1"/>
  <c r="R441" i="1"/>
  <c r="O441" i="1"/>
  <c r="L441" i="1"/>
  <c r="I441" i="1"/>
  <c r="F441" i="1"/>
  <c r="C441" i="1"/>
  <c r="A439" i="1"/>
  <c r="S429" i="1"/>
  <c r="P429" i="1"/>
  <c r="M429" i="1"/>
  <c r="J429" i="1"/>
  <c r="S421" i="1"/>
  <c r="R421" i="1"/>
  <c r="P421" i="1"/>
  <c r="O421" i="1"/>
  <c r="M421" i="1"/>
  <c r="L421" i="1"/>
  <c r="J421" i="1"/>
  <c r="I421" i="1"/>
  <c r="G421" i="1"/>
  <c r="F421" i="1"/>
  <c r="D421" i="1"/>
  <c r="C421" i="1"/>
  <c r="R418" i="1"/>
  <c r="O418" i="1"/>
  <c r="L418" i="1"/>
  <c r="I418" i="1"/>
  <c r="F418" i="1"/>
  <c r="C418" i="1"/>
  <c r="A416" i="1"/>
  <c r="S406" i="1"/>
  <c r="P406" i="1"/>
  <c r="M406" i="1"/>
  <c r="J406" i="1"/>
  <c r="S398" i="1"/>
  <c r="R398" i="1"/>
  <c r="P398" i="1"/>
  <c r="O398" i="1"/>
  <c r="M398" i="1"/>
  <c r="L398" i="1"/>
  <c r="J398" i="1"/>
  <c r="I398" i="1"/>
  <c r="G398" i="1"/>
  <c r="F398" i="1"/>
  <c r="D398" i="1"/>
  <c r="C398" i="1"/>
  <c r="R395" i="1"/>
  <c r="O395" i="1"/>
  <c r="L395" i="1"/>
  <c r="I395" i="1"/>
  <c r="F395" i="1"/>
  <c r="C395" i="1"/>
  <c r="A393" i="1"/>
  <c r="S383" i="1"/>
  <c r="P383" i="1"/>
  <c r="M383" i="1"/>
  <c r="J383" i="1"/>
  <c r="S375" i="1"/>
  <c r="R375" i="1"/>
  <c r="P375" i="1"/>
  <c r="O375" i="1"/>
  <c r="M375" i="1"/>
  <c r="L375" i="1"/>
  <c r="J375" i="1"/>
  <c r="I375" i="1"/>
  <c r="G375" i="1"/>
  <c r="F375" i="1"/>
  <c r="D375" i="1"/>
  <c r="C375" i="1"/>
  <c r="R372" i="1"/>
  <c r="O372" i="1"/>
  <c r="L372" i="1"/>
  <c r="I372" i="1"/>
  <c r="F372" i="1"/>
  <c r="C372" i="1"/>
  <c r="A370" i="1"/>
  <c r="S360" i="1"/>
  <c r="P360" i="1"/>
  <c r="M360" i="1"/>
  <c r="J360" i="1"/>
  <c r="S352" i="1"/>
  <c r="R352" i="1"/>
  <c r="P352" i="1"/>
  <c r="O352" i="1"/>
  <c r="M352" i="1"/>
  <c r="L352" i="1"/>
  <c r="J352" i="1"/>
  <c r="I352" i="1"/>
  <c r="G352" i="1"/>
  <c r="F352" i="1"/>
  <c r="D352" i="1"/>
  <c r="C352" i="1"/>
  <c r="R349" i="1"/>
  <c r="O349" i="1"/>
  <c r="L349" i="1"/>
  <c r="I349" i="1"/>
  <c r="F349" i="1"/>
  <c r="C349" i="1"/>
  <c r="A347" i="1"/>
  <c r="S337" i="1"/>
  <c r="P337" i="1"/>
  <c r="M337" i="1"/>
  <c r="J337" i="1"/>
  <c r="S329" i="1"/>
  <c r="R329" i="1"/>
  <c r="P329" i="1"/>
  <c r="O329" i="1"/>
  <c r="M329" i="1"/>
  <c r="L329" i="1"/>
  <c r="J329" i="1"/>
  <c r="I329" i="1"/>
  <c r="G329" i="1"/>
  <c r="F329" i="1"/>
  <c r="D329" i="1"/>
  <c r="C329" i="1"/>
  <c r="R326" i="1"/>
  <c r="O326" i="1"/>
  <c r="L326" i="1"/>
  <c r="I326" i="1"/>
  <c r="F326" i="1"/>
  <c r="C326" i="1"/>
  <c r="A324" i="1"/>
  <c r="S314" i="1"/>
  <c r="P314" i="1"/>
  <c r="M314" i="1"/>
  <c r="J314" i="1"/>
  <c r="S306" i="1"/>
  <c r="R306" i="1"/>
  <c r="P306" i="1"/>
  <c r="O306" i="1"/>
  <c r="M306" i="1"/>
  <c r="L306" i="1"/>
  <c r="J306" i="1"/>
  <c r="I306" i="1"/>
  <c r="G306" i="1"/>
  <c r="F306" i="1"/>
  <c r="D306" i="1"/>
  <c r="C306" i="1"/>
  <c r="R303" i="1"/>
  <c r="O303" i="1"/>
  <c r="L303" i="1"/>
  <c r="I303" i="1"/>
  <c r="F303" i="1"/>
  <c r="C303" i="1"/>
  <c r="A301" i="1"/>
  <c r="S291" i="1"/>
  <c r="P291" i="1"/>
  <c r="M291" i="1"/>
  <c r="J291" i="1"/>
  <c r="S283" i="1"/>
  <c r="R283" i="1"/>
  <c r="P283" i="1"/>
  <c r="O283" i="1"/>
  <c r="M283" i="1"/>
  <c r="L283" i="1"/>
  <c r="J283" i="1"/>
  <c r="I283" i="1"/>
  <c r="G283" i="1"/>
  <c r="F283" i="1"/>
  <c r="D283" i="1"/>
  <c r="C283" i="1"/>
  <c r="R280" i="1"/>
  <c r="O280" i="1"/>
  <c r="L280" i="1"/>
  <c r="I280" i="1"/>
  <c r="F280" i="1"/>
  <c r="C280" i="1"/>
  <c r="A278" i="1"/>
  <c r="S268" i="1"/>
  <c r="P268" i="1"/>
  <c r="M268" i="1"/>
  <c r="J268" i="1"/>
  <c r="S260" i="1"/>
  <c r="R260" i="1"/>
  <c r="P260" i="1"/>
  <c r="O260" i="1"/>
  <c r="M260" i="1"/>
  <c r="L260" i="1"/>
  <c r="J260" i="1"/>
  <c r="I260" i="1"/>
  <c r="G260" i="1"/>
  <c r="F260" i="1"/>
  <c r="D260" i="1"/>
  <c r="C260" i="1"/>
  <c r="R257" i="1"/>
  <c r="O257" i="1"/>
  <c r="L257" i="1"/>
  <c r="I257" i="1"/>
  <c r="F257" i="1"/>
  <c r="C257" i="1"/>
  <c r="A255" i="1"/>
  <c r="S245" i="1"/>
  <c r="P245" i="1"/>
  <c r="M245" i="1"/>
  <c r="J245" i="1"/>
  <c r="S237" i="1"/>
  <c r="R237" i="1"/>
  <c r="P237" i="1"/>
  <c r="O237" i="1"/>
  <c r="M237" i="1"/>
  <c r="L237" i="1"/>
  <c r="J237" i="1"/>
  <c r="I237" i="1"/>
  <c r="G237" i="1"/>
  <c r="F237" i="1"/>
  <c r="D237" i="1"/>
  <c r="C237" i="1"/>
  <c r="R234" i="1"/>
  <c r="O234" i="1"/>
  <c r="L234" i="1"/>
  <c r="I234" i="1"/>
  <c r="F234" i="1"/>
  <c r="C234" i="1"/>
  <c r="A232" i="1"/>
  <c r="S222" i="1"/>
  <c r="P222" i="1"/>
  <c r="M222" i="1"/>
  <c r="J222" i="1"/>
  <c r="S214" i="1"/>
  <c r="R214" i="1"/>
  <c r="P214" i="1"/>
  <c r="O214" i="1"/>
  <c r="M214" i="1"/>
  <c r="L214" i="1"/>
  <c r="J214" i="1"/>
  <c r="I214" i="1"/>
  <c r="G214" i="1"/>
  <c r="F214" i="1"/>
  <c r="D214" i="1"/>
  <c r="C214" i="1"/>
  <c r="R211" i="1"/>
  <c r="O211" i="1"/>
  <c r="L211" i="1"/>
  <c r="I211" i="1"/>
  <c r="F211" i="1"/>
  <c r="C211" i="1"/>
  <c r="A209" i="1"/>
  <c r="S199" i="1"/>
  <c r="P199" i="1"/>
  <c r="M199" i="1"/>
  <c r="J199" i="1"/>
  <c r="S191" i="1"/>
  <c r="R191" i="1"/>
  <c r="P191" i="1"/>
  <c r="O191" i="1"/>
  <c r="M191" i="1"/>
  <c r="L191" i="1"/>
  <c r="J191" i="1"/>
  <c r="I191" i="1"/>
  <c r="G191" i="1"/>
  <c r="F191" i="1"/>
  <c r="D191" i="1"/>
  <c r="C191" i="1"/>
  <c r="R188" i="1"/>
  <c r="O188" i="1"/>
  <c r="L188" i="1"/>
  <c r="I188" i="1"/>
  <c r="F188" i="1"/>
  <c r="C188" i="1"/>
  <c r="A186" i="1"/>
  <c r="S176" i="1"/>
  <c r="P176" i="1"/>
  <c r="M176" i="1"/>
  <c r="J176" i="1"/>
  <c r="S168" i="1"/>
  <c r="R168" i="1"/>
  <c r="P168" i="1"/>
  <c r="O168" i="1"/>
  <c r="M168" i="1"/>
  <c r="L168" i="1"/>
  <c r="J168" i="1"/>
  <c r="I168" i="1"/>
  <c r="G168" i="1"/>
  <c r="F168" i="1"/>
  <c r="D168" i="1"/>
  <c r="C168" i="1"/>
  <c r="R165" i="1"/>
  <c r="O165" i="1"/>
  <c r="L165" i="1"/>
  <c r="I165" i="1"/>
  <c r="F165" i="1"/>
  <c r="C165" i="1"/>
  <c r="A163" i="1"/>
  <c r="S153" i="1"/>
  <c r="P153" i="1"/>
  <c r="M153" i="1"/>
  <c r="J153" i="1"/>
  <c r="S145" i="1"/>
  <c r="R145" i="1"/>
  <c r="P145" i="1"/>
  <c r="O145" i="1"/>
  <c r="M145" i="1"/>
  <c r="L145" i="1"/>
  <c r="J145" i="1"/>
  <c r="I145" i="1"/>
  <c r="G145" i="1"/>
  <c r="F145" i="1"/>
  <c r="D145" i="1"/>
  <c r="C145" i="1"/>
  <c r="R142" i="1"/>
  <c r="O142" i="1"/>
  <c r="L142" i="1"/>
  <c r="I142" i="1"/>
  <c r="F142" i="1"/>
  <c r="C142" i="1"/>
  <c r="A140" i="1"/>
  <c r="S130" i="1"/>
  <c r="P130" i="1"/>
  <c r="M130" i="1"/>
  <c r="J130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R119" i="1"/>
  <c r="O119" i="1"/>
  <c r="L119" i="1"/>
  <c r="I119" i="1"/>
  <c r="F119" i="1"/>
  <c r="C119" i="1"/>
  <c r="A117" i="1"/>
  <c r="S107" i="1"/>
  <c r="P107" i="1"/>
  <c r="M107" i="1"/>
  <c r="J107" i="1"/>
  <c r="S99" i="1"/>
  <c r="R99" i="1"/>
  <c r="P99" i="1"/>
  <c r="O99" i="1"/>
  <c r="M99" i="1"/>
  <c r="L99" i="1"/>
  <c r="J99" i="1"/>
  <c r="I99" i="1"/>
  <c r="G99" i="1"/>
  <c r="F99" i="1"/>
  <c r="D99" i="1"/>
  <c r="C99" i="1"/>
  <c r="R96" i="1"/>
  <c r="O96" i="1"/>
  <c r="L96" i="1"/>
  <c r="I96" i="1"/>
  <c r="F96" i="1"/>
  <c r="C96" i="1"/>
  <c r="A94" i="1"/>
  <c r="S84" i="1"/>
  <c r="P84" i="1"/>
  <c r="M84" i="1"/>
  <c r="J84" i="1"/>
  <c r="S76" i="1"/>
  <c r="R76" i="1"/>
  <c r="P76" i="1"/>
  <c r="O76" i="1"/>
  <c r="M76" i="1"/>
  <c r="L76" i="1"/>
  <c r="J76" i="1"/>
  <c r="I76" i="1"/>
  <c r="G76" i="1"/>
  <c r="F76" i="1"/>
  <c r="D76" i="1"/>
  <c r="C76" i="1"/>
  <c r="R73" i="1"/>
  <c r="O73" i="1"/>
  <c r="L73" i="1"/>
  <c r="I73" i="1"/>
  <c r="F73" i="1"/>
  <c r="C73" i="1"/>
  <c r="A71" i="1"/>
  <c r="S61" i="1"/>
  <c r="P61" i="1"/>
  <c r="M61" i="1"/>
  <c r="J61" i="1"/>
  <c r="S53" i="1"/>
  <c r="R53" i="1"/>
  <c r="P53" i="1"/>
  <c r="O53" i="1"/>
  <c r="M53" i="1"/>
  <c r="L53" i="1"/>
  <c r="J53" i="1"/>
  <c r="I53" i="1"/>
  <c r="G53" i="1"/>
  <c r="F53" i="1"/>
  <c r="D53" i="1"/>
  <c r="C53" i="1"/>
  <c r="R50" i="1"/>
  <c r="O50" i="1"/>
  <c r="L50" i="1"/>
  <c r="I50" i="1"/>
  <c r="F50" i="1"/>
  <c r="C50" i="1"/>
  <c r="A48" i="1"/>
  <c r="S38" i="1"/>
  <c r="P38" i="1"/>
  <c r="M38" i="1"/>
  <c r="J38" i="1"/>
  <c r="S30" i="1"/>
  <c r="R30" i="1"/>
  <c r="P30" i="1"/>
  <c r="O30" i="1"/>
  <c r="M30" i="1"/>
  <c r="L30" i="1"/>
  <c r="J30" i="1"/>
  <c r="I30" i="1"/>
  <c r="G30" i="1"/>
  <c r="F30" i="1"/>
  <c r="D30" i="1"/>
  <c r="C30" i="1"/>
  <c r="R27" i="1"/>
  <c r="O27" i="1"/>
  <c r="L27" i="1"/>
  <c r="I27" i="1"/>
  <c r="F27" i="1"/>
  <c r="C27" i="1"/>
  <c r="A25" i="1"/>
  <c r="D7" i="1"/>
  <c r="C7" i="1"/>
  <c r="F7" i="1"/>
  <c r="G7" i="1"/>
  <c r="I7" i="1"/>
  <c r="J7" i="1"/>
  <c r="M7" i="1"/>
  <c r="L7" i="1"/>
  <c r="P7" i="1"/>
  <c r="O7" i="1"/>
  <c r="S7" i="1"/>
  <c r="R7" i="1"/>
  <c r="E33" i="2"/>
  <c r="D33" i="2"/>
  <c r="G32" i="2"/>
  <c r="F32" i="2"/>
  <c r="C565" i="1" s="1"/>
  <c r="G31" i="2"/>
  <c r="F31" i="2"/>
  <c r="C542" i="1" s="1"/>
  <c r="G30" i="2"/>
  <c r="F30" i="2"/>
  <c r="C519" i="1" s="1"/>
  <c r="G29" i="2"/>
  <c r="F29" i="2"/>
  <c r="C496" i="1" s="1"/>
  <c r="G28" i="2"/>
  <c r="F28" i="2"/>
  <c r="C473" i="1" s="1"/>
  <c r="G27" i="2"/>
  <c r="F27" i="2"/>
  <c r="C450" i="1" s="1"/>
  <c r="G26" i="2"/>
  <c r="F26" i="2"/>
  <c r="C427" i="1" s="1"/>
  <c r="G25" i="2"/>
  <c r="F25" i="2"/>
  <c r="C404" i="1" s="1"/>
  <c r="G24" i="2"/>
  <c r="F24" i="2"/>
  <c r="C381" i="1" s="1"/>
  <c r="G23" i="2"/>
  <c r="F23" i="2"/>
  <c r="C358" i="1" s="1"/>
  <c r="G22" i="2"/>
  <c r="F22" i="2"/>
  <c r="C335" i="1" s="1"/>
  <c r="G21" i="2"/>
  <c r="F21" i="2"/>
  <c r="C312" i="1" s="1"/>
  <c r="G20" i="2"/>
  <c r="F20" i="2"/>
  <c r="C289" i="1" s="1"/>
  <c r="G19" i="2"/>
  <c r="F19" i="2"/>
  <c r="C266" i="1" s="1"/>
  <c r="G18" i="2"/>
  <c r="F18" i="2"/>
  <c r="C243" i="1" s="1"/>
  <c r="G17" i="2"/>
  <c r="F17" i="2"/>
  <c r="C220" i="1" s="1"/>
  <c r="G16" i="2"/>
  <c r="F16" i="2"/>
  <c r="C197" i="1" s="1"/>
  <c r="G15" i="2"/>
  <c r="F15" i="2"/>
  <c r="C174" i="1" s="1"/>
  <c r="G14" i="2"/>
  <c r="F14" i="2"/>
  <c r="C151" i="1" s="1"/>
  <c r="G13" i="2"/>
  <c r="F13" i="2"/>
  <c r="C128" i="1" s="1"/>
  <c r="G12" i="2"/>
  <c r="F12" i="2"/>
  <c r="C105" i="1" s="1"/>
  <c r="G11" i="2"/>
  <c r="F11" i="2"/>
  <c r="C82" i="1" s="1"/>
  <c r="G10" i="2"/>
  <c r="F10" i="2"/>
  <c r="C59" i="1" s="1"/>
  <c r="G9" i="2"/>
  <c r="F9" i="2"/>
  <c r="C36" i="1" s="1"/>
  <c r="G8" i="2"/>
  <c r="F8" i="2"/>
  <c r="C13" i="1" s="1"/>
  <c r="H33" i="2"/>
  <c r="A1" i="2"/>
  <c r="C12" i="3"/>
  <c r="G544" i="1" s="1"/>
  <c r="A116" i="1" l="1"/>
  <c r="A392" i="1"/>
  <c r="A47" i="1"/>
  <c r="A300" i="1"/>
  <c r="A208" i="1"/>
  <c r="A415" i="1"/>
  <c r="G199" i="1"/>
  <c r="G245" i="1"/>
  <c r="G360" i="1"/>
  <c r="G383" i="1"/>
  <c r="G406" i="1"/>
  <c r="G475" i="1"/>
  <c r="G521" i="1"/>
  <c r="G567" i="1"/>
  <c r="G61" i="1"/>
  <c r="G84" i="1"/>
  <c r="G107" i="1"/>
  <c r="G130" i="1"/>
  <c r="G153" i="1"/>
  <c r="G176" i="1"/>
  <c r="G222" i="1"/>
  <c r="G268" i="1"/>
  <c r="G291" i="1"/>
  <c r="G314" i="1"/>
  <c r="G429" i="1"/>
  <c r="G38" i="1"/>
  <c r="G337" i="1"/>
  <c r="G452" i="1"/>
  <c r="G498" i="1"/>
  <c r="A139" i="1"/>
  <c r="A323" i="1"/>
  <c r="A507" i="1"/>
  <c r="A70" i="1"/>
  <c r="A162" i="1"/>
  <c r="A254" i="1"/>
  <c r="A346" i="1"/>
  <c r="A438" i="1"/>
  <c r="A530" i="1"/>
  <c r="A93" i="1"/>
  <c r="A185" i="1"/>
  <c r="A277" i="1"/>
  <c r="A369" i="1"/>
  <c r="A461" i="1"/>
  <c r="F33" i="2"/>
  <c r="C104" i="1"/>
  <c r="D104" i="1" s="1"/>
  <c r="O104" i="1"/>
  <c r="P104" i="1" s="1"/>
  <c r="F127" i="1"/>
  <c r="G127" i="1" s="1"/>
  <c r="L127" i="1"/>
  <c r="M127" i="1" s="1"/>
  <c r="R127" i="1"/>
  <c r="S127" i="1" s="1"/>
  <c r="F173" i="1"/>
  <c r="G173" i="1" s="1"/>
  <c r="L173" i="1"/>
  <c r="M173" i="1" s="1"/>
  <c r="R173" i="1"/>
  <c r="S173" i="1" s="1"/>
  <c r="C58" i="1"/>
  <c r="D58" i="1" s="1"/>
  <c r="I58" i="1"/>
  <c r="O58" i="1"/>
  <c r="P58" i="1" s="1"/>
  <c r="R495" i="1"/>
  <c r="C518" i="1"/>
  <c r="D518" i="1" s="1"/>
  <c r="I518" i="1"/>
  <c r="J518" i="1" s="1"/>
  <c r="O518" i="1"/>
  <c r="P518" i="1" s="1"/>
  <c r="F541" i="1"/>
  <c r="G541" i="1" s="1"/>
  <c r="L541" i="1"/>
  <c r="M541" i="1" s="1"/>
  <c r="R541" i="1"/>
  <c r="S541" i="1" s="1"/>
  <c r="L104" i="1"/>
  <c r="F518" i="1"/>
  <c r="G518" i="1" s="1"/>
  <c r="F104" i="1"/>
  <c r="G104" i="1" s="1"/>
  <c r="C541" i="1"/>
  <c r="D541" i="1" s="1"/>
  <c r="I541" i="1"/>
  <c r="C12" i="1"/>
  <c r="D12" i="1" s="1"/>
  <c r="L403" i="1"/>
  <c r="M403" i="1" s="1"/>
  <c r="O541" i="1"/>
  <c r="P541" i="1" s="1"/>
  <c r="F242" i="1"/>
  <c r="L242" i="1"/>
  <c r="R242" i="1"/>
  <c r="S242" i="1" s="1"/>
  <c r="F288" i="1"/>
  <c r="G288" i="1" s="1"/>
  <c r="L288" i="1"/>
  <c r="R288" i="1"/>
  <c r="S288" i="1" s="1"/>
  <c r="F426" i="1"/>
  <c r="L426" i="1"/>
  <c r="M426" i="1" s="1"/>
  <c r="R426" i="1"/>
  <c r="A100" i="1"/>
  <c r="F311" i="1"/>
  <c r="G311" i="1" s="1"/>
  <c r="L311" i="1"/>
  <c r="M311" i="1" s="1"/>
  <c r="R311" i="1"/>
  <c r="S311" i="1" s="1"/>
  <c r="F403" i="1"/>
  <c r="R403" i="1"/>
  <c r="S403" i="1" s="1"/>
  <c r="R518" i="1"/>
  <c r="S518" i="1" s="1"/>
  <c r="I472" i="1"/>
  <c r="J472" i="1" s="1"/>
  <c r="L495" i="1"/>
  <c r="M495" i="1" s="1"/>
  <c r="F150" i="1"/>
  <c r="G150" i="1" s="1"/>
  <c r="L150" i="1"/>
  <c r="M150" i="1" s="1"/>
  <c r="R150" i="1"/>
  <c r="S150" i="1" s="1"/>
  <c r="C288" i="1"/>
  <c r="D288" i="1" s="1"/>
  <c r="I288" i="1"/>
  <c r="J288" i="1" s="1"/>
  <c r="O288" i="1"/>
  <c r="P288" i="1" s="1"/>
  <c r="F334" i="1"/>
  <c r="G334" i="1" s="1"/>
  <c r="L334" i="1"/>
  <c r="M334" i="1" s="1"/>
  <c r="C357" i="1"/>
  <c r="D357" i="1" s="1"/>
  <c r="I357" i="1"/>
  <c r="O357" i="1"/>
  <c r="P357" i="1" s="1"/>
  <c r="F380" i="1"/>
  <c r="L380" i="1"/>
  <c r="M380" i="1" s="1"/>
  <c r="R380" i="1"/>
  <c r="S380" i="1" s="1"/>
  <c r="C403" i="1"/>
  <c r="D403" i="1" s="1"/>
  <c r="A399" i="1"/>
  <c r="O403" i="1"/>
  <c r="F564" i="1"/>
  <c r="L564" i="1"/>
  <c r="R564" i="1"/>
  <c r="C472" i="1"/>
  <c r="D472" i="1" s="1"/>
  <c r="O472" i="1"/>
  <c r="P472" i="1" s="1"/>
  <c r="F495" i="1"/>
  <c r="G495" i="1" s="1"/>
  <c r="F58" i="1"/>
  <c r="L58" i="1"/>
  <c r="M58" i="1" s="1"/>
  <c r="R58" i="1"/>
  <c r="S58" i="1" s="1"/>
  <c r="C81" i="1"/>
  <c r="D81" i="1" s="1"/>
  <c r="I81" i="1"/>
  <c r="J81" i="1" s="1"/>
  <c r="O81" i="1"/>
  <c r="P81" i="1" s="1"/>
  <c r="R104" i="1"/>
  <c r="S104" i="1" s="1"/>
  <c r="F472" i="1"/>
  <c r="G472" i="1" s="1"/>
  <c r="L472" i="1"/>
  <c r="M472" i="1" s="1"/>
  <c r="R472" i="1"/>
  <c r="S472" i="1" s="1"/>
  <c r="C495" i="1"/>
  <c r="D495" i="1" s="1"/>
  <c r="O495" i="1"/>
  <c r="P495" i="1" s="1"/>
  <c r="L518" i="1"/>
  <c r="M518" i="1" s="1"/>
  <c r="C564" i="1"/>
  <c r="D564" i="1" s="1"/>
  <c r="I564" i="1"/>
  <c r="O564" i="1"/>
  <c r="A514" i="1"/>
  <c r="A491" i="1"/>
  <c r="C449" i="1"/>
  <c r="D449" i="1" s="1"/>
  <c r="I449" i="1"/>
  <c r="J449" i="1" s="1"/>
  <c r="O449" i="1"/>
  <c r="P449" i="1" s="1"/>
  <c r="F449" i="1"/>
  <c r="L449" i="1"/>
  <c r="M449" i="1" s="1"/>
  <c r="R449" i="1"/>
  <c r="S449" i="1" s="1"/>
  <c r="C426" i="1"/>
  <c r="D426" i="1" s="1"/>
  <c r="A422" i="1"/>
  <c r="O426" i="1"/>
  <c r="P426" i="1" s="1"/>
  <c r="C380" i="1"/>
  <c r="D380" i="1" s="1"/>
  <c r="A376" i="1"/>
  <c r="O380" i="1"/>
  <c r="P380" i="1" s="1"/>
  <c r="F357" i="1"/>
  <c r="G357" i="1" s="1"/>
  <c r="L357" i="1"/>
  <c r="M357" i="1" s="1"/>
  <c r="R357" i="1"/>
  <c r="S357" i="1" s="1"/>
  <c r="C334" i="1"/>
  <c r="D334" i="1" s="1"/>
  <c r="I334" i="1"/>
  <c r="J334" i="1" s="1"/>
  <c r="O334" i="1"/>
  <c r="P334" i="1" s="1"/>
  <c r="R334" i="1"/>
  <c r="S334" i="1" s="1"/>
  <c r="C311" i="1"/>
  <c r="D311" i="1" s="1"/>
  <c r="I311" i="1"/>
  <c r="J311" i="1" s="1"/>
  <c r="O311" i="1"/>
  <c r="P311" i="1" s="1"/>
  <c r="C265" i="1"/>
  <c r="D265" i="1" s="1"/>
  <c r="I265" i="1"/>
  <c r="J265" i="1" s="1"/>
  <c r="O265" i="1"/>
  <c r="P265" i="1" s="1"/>
  <c r="F265" i="1"/>
  <c r="L265" i="1"/>
  <c r="R265" i="1"/>
  <c r="S265" i="1" s="1"/>
  <c r="C242" i="1"/>
  <c r="D242" i="1" s="1"/>
  <c r="A238" i="1"/>
  <c r="O242" i="1"/>
  <c r="P242" i="1" s="1"/>
  <c r="C219" i="1"/>
  <c r="D219" i="1" s="1"/>
  <c r="I219" i="1"/>
  <c r="O219" i="1"/>
  <c r="P219" i="1" s="1"/>
  <c r="F219" i="1"/>
  <c r="L219" i="1"/>
  <c r="R219" i="1"/>
  <c r="S219" i="1" s="1"/>
  <c r="C196" i="1"/>
  <c r="D196" i="1" s="1"/>
  <c r="I196" i="1"/>
  <c r="O196" i="1"/>
  <c r="F196" i="1"/>
  <c r="L196" i="1"/>
  <c r="M196" i="1" s="1"/>
  <c r="R196" i="1"/>
  <c r="C173" i="1"/>
  <c r="D173" i="1" s="1"/>
  <c r="I173" i="1"/>
  <c r="O173" i="1"/>
  <c r="P173" i="1" s="1"/>
  <c r="C150" i="1"/>
  <c r="D150" i="1" s="1"/>
  <c r="I150" i="1"/>
  <c r="J150" i="1" s="1"/>
  <c r="O150" i="1"/>
  <c r="P150" i="1" s="1"/>
  <c r="C127" i="1"/>
  <c r="D127" i="1" s="1"/>
  <c r="I127" i="1"/>
  <c r="J127" i="1" s="1"/>
  <c r="O127" i="1"/>
  <c r="P127" i="1" s="1"/>
  <c r="F81" i="1"/>
  <c r="L81" i="1"/>
  <c r="R81" i="1"/>
  <c r="S81" i="1" s="1"/>
  <c r="L35" i="1"/>
  <c r="M35" i="1" s="1"/>
  <c r="C35" i="1"/>
  <c r="D35" i="1" s="1"/>
  <c r="I35" i="1"/>
  <c r="J35" i="1" s="1"/>
  <c r="O35" i="1"/>
  <c r="P35" i="1" s="1"/>
  <c r="F35" i="1"/>
  <c r="R35" i="1"/>
  <c r="S35" i="1" s="1"/>
  <c r="A560" i="1"/>
  <c r="A537" i="1"/>
  <c r="I495" i="1"/>
  <c r="J495" i="1" s="1"/>
  <c r="A468" i="1"/>
  <c r="A445" i="1"/>
  <c r="I426" i="1"/>
  <c r="I403" i="1"/>
  <c r="I380" i="1"/>
  <c r="A353" i="1"/>
  <c r="A330" i="1"/>
  <c r="A307" i="1"/>
  <c r="A284" i="1"/>
  <c r="A261" i="1"/>
  <c r="I242" i="1"/>
  <c r="A215" i="1"/>
  <c r="A192" i="1"/>
  <c r="A169" i="1"/>
  <c r="A146" i="1"/>
  <c r="A123" i="1"/>
  <c r="I104" i="1"/>
  <c r="J104" i="1" s="1"/>
  <c r="A77" i="1"/>
  <c r="A54" i="1"/>
  <c r="A31" i="1"/>
  <c r="S15" i="1" l="1"/>
  <c r="P15" i="1"/>
  <c r="M15" i="1"/>
  <c r="J15" i="1"/>
  <c r="G15" i="1"/>
  <c r="R4" i="1"/>
  <c r="O4" i="1"/>
  <c r="L4" i="1"/>
  <c r="I4" i="1"/>
  <c r="F4" i="1"/>
  <c r="C4" i="1"/>
  <c r="Z32" i="2" l="1"/>
  <c r="R565" i="1" s="1"/>
  <c r="S564" i="1" s="1"/>
  <c r="AA32" i="2"/>
  <c r="Z31" i="2"/>
  <c r="R542" i="1" s="1"/>
  <c r="AA31" i="2"/>
  <c r="Z30" i="2"/>
  <c r="R519" i="1" s="1"/>
  <c r="AA30" i="2"/>
  <c r="Z29" i="2"/>
  <c r="R496" i="1" s="1"/>
  <c r="S495" i="1" s="1"/>
  <c r="AA29" i="2"/>
  <c r="Z28" i="2"/>
  <c r="R473" i="1" s="1"/>
  <c r="AA28" i="2"/>
  <c r="Z27" i="2"/>
  <c r="R450" i="1" s="1"/>
  <c r="AA27" i="2"/>
  <c r="Z26" i="2"/>
  <c r="R427" i="1" s="1"/>
  <c r="S426" i="1" s="1"/>
  <c r="AA26" i="2"/>
  <c r="Z25" i="2"/>
  <c r="R404" i="1" s="1"/>
  <c r="AA25" i="2"/>
  <c r="Z24" i="2"/>
  <c r="R381" i="1" s="1"/>
  <c r="AA24" i="2"/>
  <c r="Z23" i="2"/>
  <c r="R358" i="1" s="1"/>
  <c r="AA23" i="2"/>
  <c r="Z22" i="2"/>
  <c r="R335" i="1" s="1"/>
  <c r="AA22" i="2"/>
  <c r="Z21" i="2"/>
  <c r="R312" i="1" s="1"/>
  <c r="AA21" i="2"/>
  <c r="Z20" i="2"/>
  <c r="R289" i="1" s="1"/>
  <c r="AA20" i="2"/>
  <c r="Z19" i="2"/>
  <c r="R266" i="1" s="1"/>
  <c r="AA19" i="2"/>
  <c r="Z18" i="2"/>
  <c r="R243" i="1" s="1"/>
  <c r="AA18" i="2"/>
  <c r="Z17" i="2"/>
  <c r="R220" i="1" s="1"/>
  <c r="AA17" i="2"/>
  <c r="Z16" i="2"/>
  <c r="R197" i="1" s="1"/>
  <c r="S196" i="1" s="1"/>
  <c r="AA16" i="2"/>
  <c r="Z15" i="2"/>
  <c r="R174" i="1" s="1"/>
  <c r="AA15" i="2"/>
  <c r="Z14" i="2"/>
  <c r="R151" i="1" s="1"/>
  <c r="AA14" i="2"/>
  <c r="Z13" i="2"/>
  <c r="R128" i="1" s="1"/>
  <c r="AA13" i="2"/>
  <c r="Z12" i="2"/>
  <c r="R105" i="1" s="1"/>
  <c r="AA12" i="2"/>
  <c r="Z11" i="2"/>
  <c r="R82" i="1" s="1"/>
  <c r="AA11" i="2"/>
  <c r="Z10" i="2"/>
  <c r="R59" i="1" s="1"/>
  <c r="AA10" i="2"/>
  <c r="Z9" i="2"/>
  <c r="R36" i="1" s="1"/>
  <c r="AA9" i="2"/>
  <c r="Z8" i="2"/>
  <c r="R13" i="1" s="1"/>
  <c r="AA8" i="2"/>
  <c r="V32" i="2"/>
  <c r="O565" i="1" s="1"/>
  <c r="P564" i="1" s="1"/>
  <c r="W32" i="2"/>
  <c r="V31" i="2"/>
  <c r="O542" i="1" s="1"/>
  <c r="W31" i="2"/>
  <c r="V30" i="2"/>
  <c r="O519" i="1" s="1"/>
  <c r="W30" i="2"/>
  <c r="V29" i="2"/>
  <c r="O496" i="1" s="1"/>
  <c r="W29" i="2"/>
  <c r="V28" i="2"/>
  <c r="O473" i="1" s="1"/>
  <c r="W28" i="2"/>
  <c r="V27" i="2"/>
  <c r="O450" i="1" s="1"/>
  <c r="W27" i="2"/>
  <c r="V26" i="2"/>
  <c r="O427" i="1" s="1"/>
  <c r="W26" i="2"/>
  <c r="V25" i="2"/>
  <c r="O404" i="1" s="1"/>
  <c r="P403" i="1" s="1"/>
  <c r="W25" i="2"/>
  <c r="V24" i="2"/>
  <c r="O381" i="1" s="1"/>
  <c r="W24" i="2"/>
  <c r="V23" i="2"/>
  <c r="O358" i="1" s="1"/>
  <c r="W23" i="2"/>
  <c r="V22" i="2"/>
  <c r="O335" i="1" s="1"/>
  <c r="W22" i="2"/>
  <c r="V21" i="2"/>
  <c r="O312" i="1" s="1"/>
  <c r="W21" i="2"/>
  <c r="V20" i="2"/>
  <c r="O289" i="1" s="1"/>
  <c r="W20" i="2"/>
  <c r="V19" i="2"/>
  <c r="O266" i="1" s="1"/>
  <c r="W19" i="2"/>
  <c r="V18" i="2"/>
  <c r="O243" i="1" s="1"/>
  <c r="W18" i="2"/>
  <c r="V17" i="2"/>
  <c r="O220" i="1" s="1"/>
  <c r="W17" i="2"/>
  <c r="V16" i="2"/>
  <c r="O197" i="1" s="1"/>
  <c r="P196" i="1" s="1"/>
  <c r="W16" i="2"/>
  <c r="V15" i="2"/>
  <c r="O174" i="1" s="1"/>
  <c r="W15" i="2"/>
  <c r="V14" i="2"/>
  <c r="O151" i="1" s="1"/>
  <c r="W14" i="2"/>
  <c r="V13" i="2"/>
  <c r="O128" i="1" s="1"/>
  <c r="W13" i="2"/>
  <c r="V12" i="2"/>
  <c r="O105" i="1" s="1"/>
  <c r="W12" i="2"/>
  <c r="V11" i="2"/>
  <c r="O82" i="1" s="1"/>
  <c r="W11" i="2"/>
  <c r="V10" i="2"/>
  <c r="O59" i="1" s="1"/>
  <c r="W10" i="2"/>
  <c r="V9" i="2"/>
  <c r="O36" i="1" s="1"/>
  <c r="W9" i="2"/>
  <c r="V8" i="2"/>
  <c r="O13" i="1" s="1"/>
  <c r="W8" i="2"/>
  <c r="R32" i="2"/>
  <c r="L565" i="1" s="1"/>
  <c r="M564" i="1" s="1"/>
  <c r="S32" i="2"/>
  <c r="R31" i="2"/>
  <c r="L542" i="1" s="1"/>
  <c r="S31" i="2"/>
  <c r="R30" i="2"/>
  <c r="L519" i="1" s="1"/>
  <c r="S30" i="2"/>
  <c r="R29" i="2"/>
  <c r="L496" i="1" s="1"/>
  <c r="S29" i="2"/>
  <c r="R28" i="2"/>
  <c r="L473" i="1" s="1"/>
  <c r="S28" i="2"/>
  <c r="R27" i="2"/>
  <c r="L450" i="1" s="1"/>
  <c r="S27" i="2"/>
  <c r="R26" i="2"/>
  <c r="L427" i="1" s="1"/>
  <c r="S26" i="2"/>
  <c r="R25" i="2"/>
  <c r="L404" i="1" s="1"/>
  <c r="S25" i="2"/>
  <c r="R24" i="2"/>
  <c r="L381" i="1" s="1"/>
  <c r="S24" i="2"/>
  <c r="R23" i="2"/>
  <c r="L358" i="1" s="1"/>
  <c r="S23" i="2"/>
  <c r="R22" i="2"/>
  <c r="L335" i="1" s="1"/>
  <c r="S22" i="2"/>
  <c r="R21" i="2"/>
  <c r="L312" i="1" s="1"/>
  <c r="S21" i="2"/>
  <c r="R20" i="2"/>
  <c r="L289" i="1" s="1"/>
  <c r="M288" i="1" s="1"/>
  <c r="S20" i="2"/>
  <c r="R19" i="2"/>
  <c r="L266" i="1" s="1"/>
  <c r="M265" i="1" s="1"/>
  <c r="S19" i="2"/>
  <c r="R18" i="2"/>
  <c r="L243" i="1" s="1"/>
  <c r="M242" i="1" s="1"/>
  <c r="S18" i="2"/>
  <c r="R17" i="2"/>
  <c r="L220" i="1" s="1"/>
  <c r="M219" i="1" s="1"/>
  <c r="S17" i="2"/>
  <c r="R16" i="2"/>
  <c r="L197" i="1" s="1"/>
  <c r="S16" i="2"/>
  <c r="R15" i="2"/>
  <c r="L174" i="1" s="1"/>
  <c r="S15" i="2"/>
  <c r="R14" i="2"/>
  <c r="L151" i="1" s="1"/>
  <c r="S14" i="2"/>
  <c r="R13" i="2"/>
  <c r="L128" i="1" s="1"/>
  <c r="S13" i="2"/>
  <c r="R12" i="2"/>
  <c r="L105" i="1" s="1"/>
  <c r="M104" i="1" s="1"/>
  <c r="S12" i="2"/>
  <c r="R11" i="2"/>
  <c r="L82" i="1" s="1"/>
  <c r="M81" i="1" s="1"/>
  <c r="S11" i="2"/>
  <c r="R10" i="2"/>
  <c r="L59" i="1" s="1"/>
  <c r="S10" i="2"/>
  <c r="R9" i="2"/>
  <c r="L36" i="1" s="1"/>
  <c r="S9" i="2"/>
  <c r="R8" i="2"/>
  <c r="L13" i="1" s="1"/>
  <c r="S8" i="2"/>
  <c r="N32" i="2"/>
  <c r="I565" i="1" s="1"/>
  <c r="J564" i="1" s="1"/>
  <c r="O32" i="2"/>
  <c r="N31" i="2"/>
  <c r="I542" i="1" s="1"/>
  <c r="J541" i="1" s="1"/>
  <c r="O31" i="2"/>
  <c r="N30" i="2"/>
  <c r="I519" i="1" s="1"/>
  <c r="O30" i="2"/>
  <c r="N29" i="2"/>
  <c r="I496" i="1" s="1"/>
  <c r="O29" i="2"/>
  <c r="N28" i="2"/>
  <c r="I473" i="1" s="1"/>
  <c r="O28" i="2"/>
  <c r="N27" i="2"/>
  <c r="I450" i="1" s="1"/>
  <c r="O27" i="2"/>
  <c r="N26" i="2"/>
  <c r="I427" i="1" s="1"/>
  <c r="J426" i="1" s="1"/>
  <c r="O26" i="2"/>
  <c r="N25" i="2"/>
  <c r="I404" i="1" s="1"/>
  <c r="J403" i="1" s="1"/>
  <c r="O25" i="2"/>
  <c r="N24" i="2"/>
  <c r="I381" i="1" s="1"/>
  <c r="J380" i="1" s="1"/>
  <c r="O24" i="2"/>
  <c r="N23" i="2"/>
  <c r="I358" i="1" s="1"/>
  <c r="J357" i="1" s="1"/>
  <c r="O23" i="2"/>
  <c r="N22" i="2"/>
  <c r="I335" i="1" s="1"/>
  <c r="O22" i="2"/>
  <c r="N21" i="2"/>
  <c r="I312" i="1" s="1"/>
  <c r="O21" i="2"/>
  <c r="N20" i="2"/>
  <c r="I289" i="1" s="1"/>
  <c r="O20" i="2"/>
  <c r="N19" i="2"/>
  <c r="I266" i="1" s="1"/>
  <c r="O19" i="2"/>
  <c r="N18" i="2"/>
  <c r="I243" i="1" s="1"/>
  <c r="J242" i="1" s="1"/>
  <c r="O18" i="2"/>
  <c r="N17" i="2"/>
  <c r="I220" i="1" s="1"/>
  <c r="J219" i="1" s="1"/>
  <c r="O17" i="2"/>
  <c r="N16" i="2"/>
  <c r="I197" i="1" s="1"/>
  <c r="J196" i="1" s="1"/>
  <c r="O16" i="2"/>
  <c r="N15" i="2"/>
  <c r="I174" i="1" s="1"/>
  <c r="J173" i="1" s="1"/>
  <c r="O15" i="2"/>
  <c r="N14" i="2"/>
  <c r="I151" i="1" s="1"/>
  <c r="O14" i="2"/>
  <c r="N13" i="2"/>
  <c r="I128" i="1" s="1"/>
  <c r="O13" i="2"/>
  <c r="N12" i="2"/>
  <c r="I105" i="1" s="1"/>
  <c r="O12" i="2"/>
  <c r="N11" i="2"/>
  <c r="I82" i="1" s="1"/>
  <c r="O11" i="2"/>
  <c r="N10" i="2"/>
  <c r="I59" i="1" s="1"/>
  <c r="J58" i="1" s="1"/>
  <c r="O10" i="2"/>
  <c r="N9" i="2"/>
  <c r="I36" i="1" s="1"/>
  <c r="O9" i="2"/>
  <c r="N8" i="2"/>
  <c r="I13" i="1" s="1"/>
  <c r="O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8" i="2"/>
  <c r="V33" i="2" l="1"/>
  <c r="N33" i="2"/>
  <c r="R33" i="2"/>
  <c r="Z33" i="2"/>
  <c r="E5" i="2" l="1"/>
  <c r="Y5" i="2"/>
  <c r="U5" i="2"/>
  <c r="Q5" i="2"/>
  <c r="M5" i="2"/>
  <c r="I5" i="2"/>
  <c r="Y4" i="2"/>
  <c r="U4" i="2"/>
  <c r="Q4" i="2"/>
  <c r="M4" i="2"/>
  <c r="I4" i="2"/>
  <c r="E4" i="2"/>
  <c r="AB5" i="2" l="1"/>
  <c r="C17" i="3"/>
  <c r="I33" i="2"/>
  <c r="J32" i="2"/>
  <c r="F565" i="1" s="1"/>
  <c r="G564" i="1" s="1"/>
  <c r="J31" i="2"/>
  <c r="F542" i="1" s="1"/>
  <c r="J30" i="2"/>
  <c r="F519" i="1" s="1"/>
  <c r="J29" i="2"/>
  <c r="F496" i="1" s="1"/>
  <c r="J28" i="2"/>
  <c r="F473" i="1" s="1"/>
  <c r="J27" i="2"/>
  <c r="F450" i="1" s="1"/>
  <c r="G449" i="1" s="1"/>
  <c r="J26" i="2"/>
  <c r="F427" i="1" s="1"/>
  <c r="G426" i="1" s="1"/>
  <c r="J25" i="2"/>
  <c r="F404" i="1" s="1"/>
  <c r="G403" i="1" s="1"/>
  <c r="J24" i="2"/>
  <c r="F381" i="1" s="1"/>
  <c r="G380" i="1" s="1"/>
  <c r="J23" i="2"/>
  <c r="F358" i="1" s="1"/>
  <c r="J22" i="2"/>
  <c r="F335" i="1" s="1"/>
  <c r="J21" i="2"/>
  <c r="F312" i="1" s="1"/>
  <c r="J20" i="2"/>
  <c r="F289" i="1" s="1"/>
  <c r="J19" i="2"/>
  <c r="F266" i="1" s="1"/>
  <c r="G265" i="1" s="1"/>
  <c r="J18" i="2"/>
  <c r="F243" i="1" s="1"/>
  <c r="G242" i="1" s="1"/>
  <c r="J17" i="2"/>
  <c r="F220" i="1" s="1"/>
  <c r="G219" i="1" s="1"/>
  <c r="J16" i="2"/>
  <c r="F197" i="1" s="1"/>
  <c r="G196" i="1" s="1"/>
  <c r="J15" i="2"/>
  <c r="F174" i="1" s="1"/>
  <c r="J14" i="2"/>
  <c r="F151" i="1" s="1"/>
  <c r="J13" i="2"/>
  <c r="F128" i="1" s="1"/>
  <c r="J12" i="2"/>
  <c r="F105" i="1" s="1"/>
  <c r="J11" i="2"/>
  <c r="F82" i="1" s="1"/>
  <c r="G81" i="1" s="1"/>
  <c r="J10" i="2"/>
  <c r="F59" i="1" s="1"/>
  <c r="G58" i="1" s="1"/>
  <c r="J9" i="2"/>
  <c r="F36" i="1" s="1"/>
  <c r="G35" i="1" s="1"/>
  <c r="J8" i="2"/>
  <c r="F13" i="1" s="1"/>
  <c r="J33" i="2" l="1"/>
  <c r="L33" i="2" l="1"/>
  <c r="M33" i="2"/>
  <c r="P33" i="2"/>
  <c r="Q33" i="2"/>
  <c r="T33" i="2"/>
  <c r="U33" i="2"/>
  <c r="X33" i="2"/>
  <c r="Y33" i="2"/>
  <c r="A9" i="2" l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" i="1" l="1"/>
  <c r="A23" i="2"/>
  <c r="L12" i="1" l="1"/>
  <c r="M12" i="1" s="1"/>
  <c r="A24" i="2"/>
  <c r="A25" i="2" s="1"/>
  <c r="A26" i="2" s="1"/>
  <c r="AB9" i="2"/>
  <c r="B43" i="1" s="1"/>
  <c r="AB25" i="2"/>
  <c r="AB19" i="2"/>
  <c r="AB24" i="2"/>
  <c r="AB17" i="2"/>
  <c r="AB18" i="2"/>
  <c r="AB27" i="2"/>
  <c r="AB14" i="2"/>
  <c r="AB32" i="2"/>
  <c r="AB10" i="2"/>
  <c r="AB21" i="2"/>
  <c r="AB26" i="2"/>
  <c r="AB15" i="2"/>
  <c r="AB23" i="2"/>
  <c r="AB31" i="2"/>
  <c r="AB30" i="2"/>
  <c r="AB20" i="2"/>
  <c r="AB28" i="2"/>
  <c r="AB29" i="2"/>
  <c r="AB22" i="2"/>
  <c r="AB13" i="2"/>
  <c r="AB11" i="2"/>
  <c r="AB16" i="2"/>
  <c r="AB8" i="2"/>
  <c r="B20" i="1" s="1"/>
  <c r="AB12" i="2"/>
  <c r="B112" i="1" s="1"/>
  <c r="F12" i="1"/>
  <c r="G12" i="1" s="1"/>
  <c r="O12" i="1"/>
  <c r="I12" i="1"/>
  <c r="J12" i="1" s="1"/>
  <c r="R12" i="1"/>
  <c r="S12" i="1" s="1"/>
  <c r="A8" i="1"/>
  <c r="AC23" i="2" l="1"/>
  <c r="B367" i="1" s="1"/>
  <c r="B365" i="1"/>
  <c r="AC32" i="2"/>
  <c r="B574" i="1" s="1"/>
  <c r="B572" i="1"/>
  <c r="AC31" i="2"/>
  <c r="B551" i="1" s="1"/>
  <c r="B549" i="1"/>
  <c r="AC30" i="2"/>
  <c r="B528" i="1" s="1"/>
  <c r="B526" i="1"/>
  <c r="AC29" i="2"/>
  <c r="B505" i="1" s="1"/>
  <c r="B503" i="1"/>
  <c r="AC28" i="2"/>
  <c r="B482" i="1" s="1"/>
  <c r="B480" i="1"/>
  <c r="AC27" i="2"/>
  <c r="B459" i="1" s="1"/>
  <c r="B457" i="1"/>
  <c r="AC26" i="2"/>
  <c r="B436" i="1" s="1"/>
  <c r="B434" i="1"/>
  <c r="AC25" i="2"/>
  <c r="B413" i="1" s="1"/>
  <c r="B411" i="1"/>
  <c r="AC24" i="2"/>
  <c r="B390" i="1" s="1"/>
  <c r="B388" i="1"/>
  <c r="AC22" i="2"/>
  <c r="B344" i="1" s="1"/>
  <c r="B342" i="1"/>
  <c r="AC21" i="2"/>
  <c r="B321" i="1" s="1"/>
  <c r="B319" i="1"/>
  <c r="AC20" i="2"/>
  <c r="B298" i="1" s="1"/>
  <c r="B296" i="1"/>
  <c r="AC19" i="2"/>
  <c r="B275" i="1" s="1"/>
  <c r="B273" i="1"/>
  <c r="AC18" i="2"/>
  <c r="B252" i="1" s="1"/>
  <c r="B250" i="1"/>
  <c r="AC17" i="2"/>
  <c r="B229" i="1" s="1"/>
  <c r="B227" i="1"/>
  <c r="AC16" i="2"/>
  <c r="B206" i="1" s="1"/>
  <c r="B204" i="1"/>
  <c r="AC15" i="2"/>
  <c r="B183" i="1" s="1"/>
  <c r="B181" i="1"/>
  <c r="AC14" i="2"/>
  <c r="B160" i="1" s="1"/>
  <c r="B158" i="1"/>
  <c r="AC13" i="2"/>
  <c r="B137" i="1" s="1"/>
  <c r="B135" i="1"/>
  <c r="AC11" i="2"/>
  <c r="B91" i="1" s="1"/>
  <c r="B89" i="1"/>
  <c r="AC10" i="2"/>
  <c r="B68" i="1" s="1"/>
  <c r="B66" i="1"/>
  <c r="A27" i="2"/>
  <c r="A28" i="2" s="1"/>
  <c r="A29" i="2" s="1"/>
  <c r="A30" i="2" s="1"/>
  <c r="A31" i="2"/>
  <c r="AC8" i="2"/>
  <c r="B22" i="1" s="1"/>
  <c r="AC9" i="2"/>
  <c r="B45" i="1" s="1"/>
  <c r="AC12" i="2"/>
  <c r="B114" i="1" s="1"/>
  <c r="AB33" i="2"/>
  <c r="P12" i="1"/>
  <c r="AC33" i="2" l="1"/>
  <c r="A32" i="2"/>
</calcChain>
</file>

<file path=xl/sharedStrings.xml><?xml version="1.0" encoding="utf-8"?>
<sst xmlns="http://schemas.openxmlformats.org/spreadsheetml/2006/main" count="514" uniqueCount="43">
  <si>
    <t>Inhalt</t>
  </si>
  <si>
    <t>Sprache</t>
  </si>
  <si>
    <t>Gesamtbewertung</t>
  </si>
  <si>
    <t>Notenpunkte</t>
  </si>
  <si>
    <t>Teilnote</t>
  </si>
  <si>
    <t>Gewichtung der Prüfungsteile</t>
  </si>
  <si>
    <t>BE erz.</t>
  </si>
  <si>
    <t>BE max.</t>
  </si>
  <si>
    <t>Name</t>
  </si>
  <si>
    <t>Notenpunkte (gerundet)</t>
  </si>
  <si>
    <t>Vorname</t>
  </si>
  <si>
    <t>Fach:</t>
  </si>
  <si>
    <t>gerun-</t>
  </si>
  <si>
    <t>det</t>
  </si>
  <si>
    <t>Teil-</t>
  </si>
  <si>
    <t>note</t>
  </si>
  <si>
    <t>Inh.</t>
  </si>
  <si>
    <t>Spr.</t>
  </si>
  <si>
    <t>(40%)</t>
  </si>
  <si>
    <t>(60%)</t>
  </si>
  <si>
    <t>Sprachmittlung</t>
  </si>
  <si>
    <t>Prüfungsteil</t>
  </si>
  <si>
    <t>Gewichtung</t>
  </si>
  <si>
    <t>Datum:</t>
  </si>
  <si>
    <t>Art:</t>
  </si>
  <si>
    <t>Æ</t>
  </si>
  <si>
    <t>Ergebnisse</t>
  </si>
  <si>
    <t>Durchschnitte:</t>
  </si>
  <si>
    <t>Moderne Fremdsprachen:</t>
  </si>
  <si>
    <t>Abiturprüfung für andere Bewerberinnen und Bewerber (4. Fach)</t>
  </si>
  <si>
    <t>A 1</t>
  </si>
  <si>
    <t>A 2</t>
  </si>
  <si>
    <t>B</t>
  </si>
  <si>
    <t>C</t>
  </si>
  <si>
    <t>D 1</t>
  </si>
  <si>
    <t>D 2</t>
  </si>
  <si>
    <t xml:space="preserve">  Gewichtung von A 1 kann verändert werden (Drop-Down-Liste mit 10%, 15% und 20%)</t>
  </si>
  <si>
    <t>Schreiben</t>
  </si>
  <si>
    <t>Kenntnisse</t>
  </si>
  <si>
    <t>Gewichtung der Prüfungsteile:</t>
  </si>
  <si>
    <t>Hinweise: 1. Greift eine Sperrklausel, wird die betroffene Teilnote rot und gefettet dargestellt.</t>
  </si>
  <si>
    <t xml:space="preserve">                 2. In der Spalte "Notenpunkte" werden jeweils nur die bereits eingetragenen Prüfungsteile miteinander verrechnet; für die korrekte Gesamtnote müssen deshalb jeweils alle Felder befüllt sein.</t>
  </si>
  <si>
    <t xml:space="preserve">  Gewichtung von A 2 passt sich automatisch an (A 1 und A 2 ergeben in der Summe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</si>
</sst>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WAHR&quot;;&quot;WAHR&quot;;&quot;FALSCH&quot;"/>
    <numFmt numFmtId="165" formatCode="0.0"/>
    <numFmt numFmtId="166" formatCode="00"/>
  </numFmts>
  <fonts count="26">
    <font>
      <sz val="10"/>
      <name val="Arial"/>
      <family val="2"/>
    </font>
    <font>
      <sz val="10"/>
      <name val="MS Sans"/>
      <family val="2"/>
    </font>
    <font>
      <b/>
      <sz val="10"/>
      <name val="MS Sans"/>
      <family val="2"/>
    </font>
    <font>
      <sz val="9"/>
      <name val="MS Sans"/>
      <family val="2"/>
    </font>
    <font>
      <sz val="10"/>
      <color rgb="FF000000"/>
      <name val="Arial1"/>
    </font>
    <font>
      <b/>
      <sz val="10"/>
      <color rgb="FF000000"/>
      <name val="Arial1"/>
    </font>
    <font>
      <b/>
      <sz val="10"/>
      <name val="Arial"/>
      <family val="2"/>
    </font>
    <font>
      <sz val="11"/>
      <name val="Calibri"/>
      <family val="2"/>
    </font>
    <font>
      <b/>
      <u/>
      <sz val="10"/>
      <color rgb="FF000000"/>
      <name val="Arial1"/>
    </font>
    <font>
      <b/>
      <sz val="10"/>
      <name val="MS Sans"/>
    </font>
    <font>
      <sz val="6"/>
      <color rgb="FFFF0000"/>
      <name val="Calibri"/>
      <family val="2"/>
    </font>
    <font>
      <sz val="6"/>
      <color rgb="FFFF0000"/>
      <name val="Arial1"/>
    </font>
    <font>
      <b/>
      <sz val="16"/>
      <name val="MS Sans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MS Sans"/>
    </font>
    <font>
      <sz val="12"/>
      <name val="MS Sans"/>
    </font>
    <font>
      <i/>
      <sz val="10"/>
      <name val="MS Sans"/>
    </font>
    <font>
      <b/>
      <sz val="11"/>
      <name val="Calibri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sz val="9"/>
      <name val="Symbol"/>
      <family val="1"/>
      <charset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MS Sans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9" fontId="4" fillId="0" borderId="0"/>
    <xf numFmtId="0" fontId="4" fillId="0" borderId="0"/>
  </cellStyleXfs>
  <cellXfs count="188">
    <xf numFmtId="0" fontId="0" fillId="0" borderId="0" xfId="0"/>
    <xf numFmtId="0" fontId="4" fillId="0" borderId="0" xfId="2" applyProtection="1"/>
    <xf numFmtId="9" fontId="4" fillId="3" borderId="1" xfId="2" applyNumberForma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top"/>
    </xf>
    <xf numFmtId="164" fontId="1" fillId="0" borderId="0" xfId="2" applyNumberFormat="1" applyFont="1" applyFill="1" applyBorder="1" applyProtection="1"/>
    <xf numFmtId="0" fontId="4" fillId="0" borderId="0" xfId="2" applyFill="1" applyBorder="1" applyProtection="1"/>
    <xf numFmtId="166" fontId="7" fillId="2" borderId="2" xfId="0" applyNumberFormat="1" applyFont="1" applyFill="1" applyBorder="1" applyAlignment="1" applyProtection="1">
      <alignment horizontal="center"/>
    </xf>
    <xf numFmtId="0" fontId="12" fillId="0" borderId="0" xfId="2" applyFont="1" applyProtection="1"/>
    <xf numFmtId="0" fontId="1" fillId="0" borderId="0" xfId="2" applyFont="1" applyProtection="1"/>
    <xf numFmtId="0" fontId="9" fillId="0" borderId="0" xfId="2" applyFont="1" applyProtection="1"/>
    <xf numFmtId="0" fontId="3" fillId="0" borderId="0" xfId="2" applyFont="1" applyProtection="1"/>
    <xf numFmtId="0" fontId="0" fillId="0" borderId="0" xfId="0" applyProtection="1"/>
    <xf numFmtId="0" fontId="5" fillId="0" borderId="0" xfId="2" applyFont="1" applyProtection="1"/>
    <xf numFmtId="0" fontId="2" fillId="0" borderId="0" xfId="2" applyFont="1" applyProtection="1"/>
    <xf numFmtId="0" fontId="6" fillId="0" borderId="0" xfId="0" applyFont="1" applyProtection="1"/>
    <xf numFmtId="0" fontId="2" fillId="0" borderId="0" xfId="2" applyFont="1" applyAlignment="1" applyProtection="1">
      <alignment horizontal="left"/>
    </xf>
    <xf numFmtId="0" fontId="8" fillId="0" borderId="0" xfId="2" applyFont="1" applyProtection="1"/>
    <xf numFmtId="166" fontId="4" fillId="4" borderId="1" xfId="2" applyNumberFormat="1" applyFill="1" applyBorder="1" applyProtection="1"/>
    <xf numFmtId="9" fontId="4" fillId="0" borderId="0" xfId="2" applyNumberFormat="1" applyAlignment="1" applyProtection="1">
      <alignment horizontal="left"/>
    </xf>
    <xf numFmtId="9" fontId="4" fillId="0" borderId="0" xfId="2" applyNumberFormat="1" applyProtection="1"/>
    <xf numFmtId="0" fontId="11" fillId="0" borderId="5" xfId="2" applyFont="1" applyFill="1" applyBorder="1" applyAlignment="1" applyProtection="1">
      <alignment horizontal="center" vertical="top"/>
    </xf>
    <xf numFmtId="0" fontId="4" fillId="0" borderId="0" xfId="2" applyAlignment="1" applyProtection="1">
      <alignment horizontal="left"/>
    </xf>
    <xf numFmtId="9" fontId="4" fillId="0" borderId="0" xfId="1" applyProtection="1"/>
    <xf numFmtId="0" fontId="4" fillId="0" borderId="0" xfId="2" applyFont="1" applyAlignment="1" applyProtection="1">
      <alignment wrapText="1"/>
    </xf>
    <xf numFmtId="1" fontId="1" fillId="0" borderId="0" xfId="2" applyNumberFormat="1" applyFont="1" applyProtection="1"/>
    <xf numFmtId="0" fontId="2" fillId="0" borderId="0" xfId="2" applyFont="1" applyAlignment="1" applyProtection="1"/>
    <xf numFmtId="0" fontId="9" fillId="0" borderId="0" xfId="2" applyFont="1" applyAlignment="1" applyProtection="1">
      <alignment horizontal="right"/>
    </xf>
    <xf numFmtId="0" fontId="3" fillId="0" borderId="0" xfId="2" applyFont="1" applyAlignment="1" applyProtection="1">
      <alignment horizontal="right" vertical="top"/>
    </xf>
    <xf numFmtId="0" fontId="14" fillId="0" borderId="9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166" fontId="14" fillId="0" borderId="11" xfId="0" applyNumberFormat="1" applyFont="1" applyFill="1" applyBorder="1" applyAlignment="1" applyProtection="1">
      <alignment horizontal="center" vertical="center"/>
      <protection locked="0"/>
    </xf>
    <xf numFmtId="166" fontId="14" fillId="0" borderId="9" xfId="0" applyNumberFormat="1" applyFont="1" applyFill="1" applyBorder="1" applyAlignment="1" applyProtection="1">
      <alignment horizontal="center" vertical="center"/>
      <protection locked="0"/>
    </xf>
    <xf numFmtId="166" fontId="14" fillId="0" borderId="4" xfId="0" applyNumberFormat="1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16" fillId="0" borderId="0" xfId="2" applyFont="1" applyAlignment="1" applyProtection="1">
      <alignment horizontal="right"/>
    </xf>
    <xf numFmtId="0" fontId="16" fillId="0" borderId="0" xfId="2" applyFont="1" applyProtection="1"/>
    <xf numFmtId="0" fontId="17" fillId="0" borderId="0" xfId="2" applyFont="1" applyProtection="1"/>
    <xf numFmtId="0" fontId="18" fillId="0" borderId="0" xfId="2" applyFont="1" applyProtection="1"/>
    <xf numFmtId="0" fontId="20" fillId="0" borderId="0" xfId="0" applyFo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9" fontId="13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9" fontId="15" fillId="6" borderId="25" xfId="0" applyNumberFormat="1" applyFont="1" applyFill="1" applyBorder="1" applyProtection="1"/>
    <xf numFmtId="9" fontId="15" fillId="6" borderId="26" xfId="0" applyNumberFormat="1" applyFont="1" applyFill="1" applyBorder="1" applyAlignment="1" applyProtection="1">
      <alignment horizontal="center"/>
    </xf>
    <xf numFmtId="0" fontId="15" fillId="6" borderId="27" xfId="0" applyFont="1" applyFill="1" applyBorder="1" applyAlignment="1" applyProtection="1">
      <alignment horizontal="center"/>
    </xf>
    <xf numFmtId="9" fontId="15" fillId="6" borderId="25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6" borderId="8" xfId="0" applyFont="1" applyFill="1" applyBorder="1" applyAlignment="1" applyProtection="1">
      <alignment horizontal="center" vertical="center"/>
    </xf>
    <xf numFmtId="9" fontId="15" fillId="6" borderId="19" xfId="0" applyNumberFormat="1" applyFont="1" applyFill="1" applyBorder="1" applyAlignment="1" applyProtection="1">
      <alignment horizontal="center" vertical="center"/>
    </xf>
    <xf numFmtId="9" fontId="15" fillId="6" borderId="6" xfId="0" applyNumberFormat="1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vertical="center"/>
    </xf>
    <xf numFmtId="0" fontId="15" fillId="6" borderId="22" xfId="0" applyFont="1" applyFill="1" applyBorder="1" applyAlignment="1" applyProtection="1">
      <alignment horizontal="center" vertical="center"/>
    </xf>
    <xf numFmtId="9" fontId="15" fillId="6" borderId="20" xfId="0" quotePrefix="1" applyNumberFormat="1" applyFont="1" applyFill="1" applyBorder="1" applyAlignment="1" applyProtection="1">
      <alignment horizontal="center" vertical="center"/>
    </xf>
    <xf numFmtId="9" fontId="15" fillId="6" borderId="21" xfId="0" quotePrefix="1" applyNumberFormat="1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vertical="center"/>
    </xf>
    <xf numFmtId="166" fontId="14" fillId="6" borderId="10" xfId="0" applyNumberFormat="1" applyFont="1" applyFill="1" applyBorder="1" applyAlignment="1" applyProtection="1">
      <alignment horizontal="center" vertical="center"/>
    </xf>
    <xf numFmtId="2" fontId="14" fillId="6" borderId="12" xfId="0" applyNumberFormat="1" applyFont="1" applyFill="1" applyBorder="1" applyAlignment="1" applyProtection="1">
      <alignment horizontal="center" vertical="center"/>
    </xf>
    <xf numFmtId="0" fontId="15" fillId="6" borderId="13" xfId="0" applyFont="1" applyFill="1" applyBorder="1" applyAlignment="1" applyProtection="1">
      <alignment vertical="center"/>
    </xf>
    <xf numFmtId="166" fontId="14" fillId="6" borderId="7" xfId="0" applyNumberFormat="1" applyFont="1" applyFill="1" applyBorder="1" applyAlignment="1" applyProtection="1">
      <alignment horizontal="center" vertical="center"/>
    </xf>
    <xf numFmtId="2" fontId="14" fillId="6" borderId="13" xfId="0" applyNumberFormat="1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2" fontId="14" fillId="4" borderId="16" xfId="0" applyNumberFormat="1" applyFont="1" applyFill="1" applyBorder="1" applyAlignment="1" applyProtection="1">
      <alignment horizontal="center" vertical="center"/>
    </xf>
    <xf numFmtId="166" fontId="14" fillId="4" borderId="23" xfId="0" applyNumberFormat="1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165" fontId="14" fillId="7" borderId="30" xfId="0" applyNumberFormat="1" applyFont="1" applyFill="1" applyBorder="1" applyAlignment="1" applyProtection="1">
      <alignment horizontal="center" vertical="center"/>
    </xf>
    <xf numFmtId="165" fontId="14" fillId="7" borderId="31" xfId="0" applyNumberFormat="1" applyFont="1" applyFill="1" applyBorder="1" applyAlignment="1" applyProtection="1">
      <alignment horizontal="center" vertical="center"/>
    </xf>
    <xf numFmtId="165" fontId="14" fillId="4" borderId="29" xfId="0" applyNumberFormat="1" applyFont="1" applyFill="1" applyBorder="1" applyAlignment="1" applyProtection="1">
      <alignment horizontal="right" vertical="center" indent="1"/>
    </xf>
    <xf numFmtId="9" fontId="5" fillId="0" borderId="0" xfId="2" applyNumberFormat="1" applyFont="1" applyProtection="1"/>
    <xf numFmtId="2" fontId="7" fillId="5" borderId="2" xfId="0" applyNumberFormat="1" applyFont="1" applyFill="1" applyBorder="1" applyAlignment="1" applyProtection="1">
      <alignment horizontal="center"/>
    </xf>
    <xf numFmtId="0" fontId="14" fillId="4" borderId="32" xfId="0" applyFont="1" applyFill="1" applyBorder="1" applyAlignment="1" applyProtection="1">
      <alignment vertical="center"/>
    </xf>
    <xf numFmtId="0" fontId="14" fillId="4" borderId="28" xfId="0" applyFont="1" applyFill="1" applyBorder="1" applyAlignment="1" applyProtection="1">
      <alignment horizontal="right" vertical="center" indent="1"/>
    </xf>
    <xf numFmtId="0" fontId="15" fillId="0" borderId="18" xfId="0" applyFont="1" applyFill="1" applyBorder="1" applyAlignment="1" applyProtection="1">
      <alignment vertical="center"/>
    </xf>
    <xf numFmtId="9" fontId="6" fillId="6" borderId="15" xfId="0" applyNumberFormat="1" applyFont="1" applyFill="1" applyBorder="1" applyAlignment="1" applyProtection="1">
      <alignment horizontal="center"/>
    </xf>
    <xf numFmtId="9" fontId="19" fillId="6" borderId="14" xfId="2" applyNumberFormat="1" applyFont="1" applyFill="1" applyBorder="1" applyAlignment="1" applyProtection="1">
      <alignment horizontal="center"/>
    </xf>
    <xf numFmtId="9" fontId="7" fillId="6" borderId="7" xfId="2" applyNumberFormat="1" applyFont="1" applyFill="1" applyBorder="1" applyAlignment="1" applyProtection="1">
      <alignment horizontal="center" vertical="center"/>
    </xf>
    <xf numFmtId="9" fontId="21" fillId="6" borderId="1" xfId="0" applyNumberFormat="1" applyFont="1" applyFill="1" applyBorder="1" applyAlignment="1" applyProtection="1">
      <alignment horizontal="center" vertical="center"/>
    </xf>
    <xf numFmtId="2" fontId="14" fillId="4" borderId="23" xfId="0" applyNumberFormat="1" applyFont="1" applyFill="1" applyBorder="1" applyAlignment="1" applyProtection="1">
      <alignment horizontal="center" vertical="center"/>
    </xf>
    <xf numFmtId="2" fontId="14" fillId="4" borderId="24" xfId="0" applyNumberFormat="1" applyFont="1" applyFill="1" applyBorder="1" applyAlignment="1" applyProtection="1">
      <alignment horizontal="center" vertical="center"/>
    </xf>
    <xf numFmtId="2" fontId="14" fillId="4" borderId="17" xfId="0" applyNumberFormat="1" applyFont="1" applyFill="1" applyBorder="1" applyAlignment="1" applyProtection="1">
      <alignment horizontal="center" vertical="center"/>
    </xf>
    <xf numFmtId="2" fontId="14" fillId="4" borderId="29" xfId="0" applyNumberFormat="1" applyFont="1" applyFill="1" applyBorder="1" applyAlignment="1" applyProtection="1">
      <alignment horizontal="center" vertical="center"/>
    </xf>
    <xf numFmtId="165" fontId="14" fillId="6" borderId="10" xfId="0" applyNumberFormat="1" applyFont="1" applyFill="1" applyBorder="1" applyAlignment="1" applyProtection="1">
      <alignment horizontal="right" vertical="center"/>
    </xf>
    <xf numFmtId="165" fontId="14" fillId="6" borderId="7" xfId="0" applyNumberFormat="1" applyFont="1" applyFill="1" applyBorder="1" applyAlignment="1" applyProtection="1">
      <alignment horizontal="right" vertical="center"/>
    </xf>
    <xf numFmtId="0" fontId="15" fillId="6" borderId="27" xfId="0" applyFont="1" applyFill="1" applyBorder="1" applyAlignment="1" applyProtection="1">
      <alignment horizontal="center"/>
    </xf>
    <xf numFmtId="9" fontId="15" fillId="6" borderId="34" xfId="0" applyNumberFormat="1" applyFont="1" applyFill="1" applyBorder="1" applyAlignment="1" applyProtection="1">
      <alignment horizontal="center"/>
    </xf>
    <xf numFmtId="9" fontId="15" fillId="6" borderId="35" xfId="0" applyNumberFormat="1" applyFont="1" applyFill="1" applyBorder="1" applyAlignment="1" applyProtection="1">
      <alignment horizontal="center"/>
    </xf>
    <xf numFmtId="9" fontId="15" fillId="6" borderId="36" xfId="0" applyNumberFormat="1" applyFont="1" applyFill="1" applyBorder="1" applyAlignment="1" applyProtection="1">
      <alignment horizontal="center" vertical="center"/>
    </xf>
    <xf numFmtId="9" fontId="15" fillId="6" borderId="37" xfId="0" quotePrefix="1" applyNumberFormat="1" applyFont="1" applyFill="1" applyBorder="1" applyAlignment="1" applyProtection="1">
      <alignment horizontal="center" vertical="center"/>
    </xf>
    <xf numFmtId="166" fontId="14" fillId="0" borderId="12" xfId="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6" borderId="38" xfId="0" applyFont="1" applyFill="1" applyBorder="1" applyAlignment="1" applyProtection="1">
      <alignment horizontal="center" vertical="center"/>
    </xf>
    <xf numFmtId="9" fontId="15" fillId="6" borderId="39" xfId="0" applyNumberFormat="1" applyFont="1" applyFill="1" applyBorder="1" applyAlignment="1" applyProtection="1">
      <alignment horizontal="center" vertical="center"/>
    </xf>
    <xf numFmtId="0" fontId="15" fillId="6" borderId="40" xfId="0" applyFont="1" applyFill="1" applyBorder="1" applyAlignment="1" applyProtection="1">
      <alignment horizontal="center" vertical="center"/>
    </xf>
    <xf numFmtId="0" fontId="4" fillId="0" borderId="0" xfId="2" applyProtection="1"/>
    <xf numFmtId="9" fontId="4" fillId="3" borderId="1" xfId="2" applyNumberForma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top"/>
    </xf>
    <xf numFmtId="164" fontId="1" fillId="0" borderId="0" xfId="2" applyNumberFormat="1" applyFont="1" applyFill="1" applyBorder="1" applyProtection="1"/>
    <xf numFmtId="0" fontId="4" fillId="0" borderId="0" xfId="2" applyFill="1" applyBorder="1" applyProtection="1"/>
    <xf numFmtId="166" fontId="7" fillId="2" borderId="2" xfId="0" applyNumberFormat="1" applyFont="1" applyFill="1" applyBorder="1" applyAlignment="1" applyProtection="1">
      <alignment horizontal="center"/>
    </xf>
    <xf numFmtId="0" fontId="12" fillId="0" borderId="0" xfId="2" applyFont="1" applyProtection="1"/>
    <xf numFmtId="0" fontId="1" fillId="0" borderId="0" xfId="2" applyFont="1" applyProtection="1"/>
    <xf numFmtId="0" fontId="9" fillId="0" borderId="0" xfId="2" applyFont="1" applyProtection="1"/>
    <xf numFmtId="0" fontId="3" fillId="0" borderId="0" xfId="2" applyFont="1" applyProtection="1"/>
    <xf numFmtId="0" fontId="0" fillId="0" borderId="0" xfId="0" applyProtection="1"/>
    <xf numFmtId="0" fontId="5" fillId="0" borderId="0" xfId="2" applyFont="1" applyProtection="1"/>
    <xf numFmtId="0" fontId="2" fillId="0" borderId="0" xfId="2" applyFont="1" applyProtection="1"/>
    <xf numFmtId="0" fontId="6" fillId="0" borderId="0" xfId="0" applyFont="1" applyProtection="1"/>
    <xf numFmtId="0" fontId="2" fillId="0" borderId="0" xfId="2" applyFont="1" applyAlignment="1" applyProtection="1">
      <alignment horizontal="left"/>
    </xf>
    <xf numFmtId="0" fontId="8" fillId="0" borderId="0" xfId="2" applyFont="1" applyProtection="1"/>
    <xf numFmtId="166" fontId="4" fillId="4" borderId="1" xfId="2" applyNumberFormat="1" applyFill="1" applyBorder="1" applyProtection="1"/>
    <xf numFmtId="9" fontId="4" fillId="0" borderId="0" xfId="2" applyNumberFormat="1" applyAlignment="1" applyProtection="1">
      <alignment horizontal="left"/>
    </xf>
    <xf numFmtId="9" fontId="4" fillId="0" borderId="0" xfId="2" applyNumberFormat="1" applyProtection="1"/>
    <xf numFmtId="0" fontId="11" fillId="0" borderId="5" xfId="2" applyFont="1" applyFill="1" applyBorder="1" applyAlignment="1" applyProtection="1">
      <alignment horizontal="center" vertical="top"/>
    </xf>
    <xf numFmtId="0" fontId="4" fillId="0" borderId="0" xfId="2" applyAlignment="1" applyProtection="1">
      <alignment horizontal="left"/>
    </xf>
    <xf numFmtId="9" fontId="4" fillId="0" borderId="0" xfId="1" applyProtection="1"/>
    <xf numFmtId="0" fontId="4" fillId="0" borderId="0" xfId="2" applyFont="1" applyAlignment="1" applyProtection="1">
      <alignment wrapText="1"/>
    </xf>
    <xf numFmtId="1" fontId="1" fillId="0" borderId="0" xfId="2" applyNumberFormat="1" applyFont="1" applyProtection="1"/>
    <xf numFmtId="0" fontId="2" fillId="0" borderId="0" xfId="2" applyFont="1" applyAlignment="1" applyProtection="1"/>
    <xf numFmtId="0" fontId="9" fillId="0" borderId="0" xfId="2" applyFont="1" applyAlignment="1" applyProtection="1">
      <alignment horizontal="right"/>
    </xf>
    <xf numFmtId="0" fontId="3" fillId="0" borderId="0" xfId="2" applyFont="1" applyAlignment="1" applyProtection="1">
      <alignment horizontal="right" vertical="top"/>
    </xf>
    <xf numFmtId="166" fontId="14" fillId="0" borderId="9" xfId="0" applyNumberFormat="1" applyFont="1" applyFill="1" applyBorder="1" applyAlignment="1" applyProtection="1">
      <alignment horizontal="center" vertical="center"/>
      <protection locked="0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right"/>
    </xf>
    <xf numFmtId="0" fontId="16" fillId="0" borderId="0" xfId="2" applyFont="1" applyProtection="1"/>
    <xf numFmtId="0" fontId="17" fillId="0" borderId="0" xfId="2" applyFont="1" applyProtection="1"/>
    <xf numFmtId="0" fontId="18" fillId="0" borderId="0" xfId="2" applyFont="1" applyProtection="1"/>
    <xf numFmtId="0" fontId="13" fillId="0" borderId="0" xfId="0" applyFont="1" applyAlignment="1" applyProtection="1">
      <alignment vertical="center"/>
    </xf>
    <xf numFmtId="0" fontId="15" fillId="6" borderId="8" xfId="0" applyFont="1" applyFill="1" applyBorder="1" applyAlignment="1" applyProtection="1">
      <alignment horizontal="center" vertical="center"/>
    </xf>
    <xf numFmtId="9" fontId="15" fillId="6" borderId="19" xfId="0" applyNumberFormat="1" applyFont="1" applyFill="1" applyBorder="1" applyAlignment="1" applyProtection="1">
      <alignment horizontal="center" vertical="center"/>
    </xf>
    <xf numFmtId="9" fontId="15" fillId="6" borderId="6" xfId="0" applyNumberFormat="1" applyFont="1" applyFill="1" applyBorder="1" applyAlignment="1" applyProtection="1">
      <alignment horizontal="center" vertical="center"/>
    </xf>
    <xf numFmtId="0" fontId="15" fillId="6" borderId="22" xfId="0" applyFont="1" applyFill="1" applyBorder="1" applyAlignment="1" applyProtection="1">
      <alignment horizontal="center" vertical="center"/>
    </xf>
    <xf numFmtId="9" fontId="15" fillId="6" borderId="20" xfId="0" quotePrefix="1" applyNumberFormat="1" applyFont="1" applyFill="1" applyBorder="1" applyAlignment="1" applyProtection="1">
      <alignment horizontal="center" vertical="center"/>
    </xf>
    <xf numFmtId="9" fontId="15" fillId="6" borderId="21" xfId="0" quotePrefix="1" applyNumberFormat="1" applyFont="1" applyFill="1" applyBorder="1" applyAlignment="1" applyProtection="1">
      <alignment horizontal="center" vertical="center"/>
    </xf>
    <xf numFmtId="165" fontId="14" fillId="7" borderId="30" xfId="0" applyNumberFormat="1" applyFont="1" applyFill="1" applyBorder="1" applyAlignment="1" applyProtection="1">
      <alignment horizontal="center" vertical="center"/>
    </xf>
    <xf numFmtId="165" fontId="14" fillId="7" borderId="31" xfId="0" applyNumberFormat="1" applyFont="1" applyFill="1" applyBorder="1" applyAlignment="1" applyProtection="1">
      <alignment horizontal="center" vertical="center"/>
    </xf>
    <xf numFmtId="165" fontId="14" fillId="4" borderId="29" xfId="0" applyNumberFormat="1" applyFont="1" applyFill="1" applyBorder="1" applyAlignment="1" applyProtection="1">
      <alignment horizontal="right" vertical="center" indent="1"/>
    </xf>
    <xf numFmtId="9" fontId="5" fillId="0" borderId="0" xfId="2" applyNumberFormat="1" applyFont="1" applyProtection="1"/>
    <xf numFmtId="2" fontId="7" fillId="5" borderId="2" xfId="0" applyNumberFormat="1" applyFont="1" applyFill="1" applyBorder="1" applyAlignment="1" applyProtection="1">
      <alignment horizontal="center"/>
    </xf>
    <xf numFmtId="2" fontId="14" fillId="4" borderId="23" xfId="0" applyNumberFormat="1" applyFont="1" applyFill="1" applyBorder="1" applyAlignment="1" applyProtection="1">
      <alignment horizontal="center" vertical="center"/>
    </xf>
    <xf numFmtId="2" fontId="14" fillId="4" borderId="24" xfId="0" applyNumberFormat="1" applyFont="1" applyFill="1" applyBorder="1" applyAlignment="1" applyProtection="1">
      <alignment horizontal="center" vertical="center"/>
    </xf>
    <xf numFmtId="2" fontId="14" fillId="4" borderId="17" xfId="0" applyNumberFormat="1" applyFont="1" applyFill="1" applyBorder="1" applyAlignment="1" applyProtection="1">
      <alignment horizontal="center" vertical="center"/>
    </xf>
    <xf numFmtId="165" fontId="14" fillId="6" borderId="10" xfId="0" applyNumberFormat="1" applyFont="1" applyFill="1" applyBorder="1" applyAlignment="1" applyProtection="1">
      <alignment horizontal="right" vertical="center"/>
    </xf>
    <xf numFmtId="165" fontId="14" fillId="6" borderId="7" xfId="0" applyNumberFormat="1" applyFont="1" applyFill="1" applyBorder="1" applyAlignment="1" applyProtection="1">
      <alignment horizontal="right" vertical="center"/>
    </xf>
    <xf numFmtId="9" fontId="15" fillId="6" borderId="34" xfId="0" applyNumberFormat="1" applyFont="1" applyFill="1" applyBorder="1" applyAlignment="1" applyProtection="1">
      <alignment horizontal="center"/>
    </xf>
    <xf numFmtId="166" fontId="14" fillId="0" borderId="12" xfId="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9" fontId="0" fillId="0" borderId="33" xfId="0" applyNumberFormat="1" applyFont="1" applyFill="1" applyBorder="1" applyAlignment="1" applyProtection="1">
      <alignment horizontal="center" vertical="center"/>
      <protection locked="0"/>
    </xf>
    <xf numFmtId="9" fontId="0" fillId="6" borderId="1" xfId="0" applyNumberFormat="1" applyFont="1" applyFill="1" applyBorder="1" applyAlignment="1" applyProtection="1">
      <alignment horizontal="center" vertical="center"/>
    </xf>
    <xf numFmtId="0" fontId="15" fillId="6" borderId="26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horizontal="center" vertical="center"/>
    </xf>
    <xf numFmtId="9" fontId="15" fillId="6" borderId="42" xfId="0" applyNumberFormat="1" applyFont="1" applyFill="1" applyBorder="1" applyProtection="1"/>
    <xf numFmtId="9" fontId="15" fillId="6" borderId="0" xfId="0" applyNumberFormat="1" applyFont="1" applyFill="1" applyBorder="1" applyAlignment="1" applyProtection="1">
      <alignment horizontal="center"/>
    </xf>
    <xf numFmtId="0" fontId="15" fillId="6" borderId="43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9" fontId="15" fillId="6" borderId="36" xfId="0" applyNumberFormat="1" applyFont="1" applyFill="1" applyBorder="1" applyAlignment="1" applyProtection="1">
      <alignment horizontal="center"/>
    </xf>
    <xf numFmtId="9" fontId="15" fillId="6" borderId="42" xfId="0" applyNumberFormat="1" applyFont="1" applyFill="1" applyBorder="1" applyAlignment="1" applyProtection="1">
      <alignment vertical="center"/>
    </xf>
    <xf numFmtId="9" fontId="23" fillId="6" borderId="44" xfId="0" applyNumberFormat="1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16" fillId="0" borderId="0" xfId="2" applyFont="1" applyAlignment="1" applyProtection="1"/>
    <xf numFmtId="0" fontId="9" fillId="0" borderId="0" xfId="2" applyFont="1" applyAlignment="1" applyProtection="1"/>
    <xf numFmtId="0" fontId="4" fillId="0" borderId="0" xfId="2" applyAlignment="1" applyProtection="1"/>
    <xf numFmtId="0" fontId="1" fillId="0" borderId="0" xfId="2" applyFont="1" applyAlignment="1" applyProtection="1"/>
    <xf numFmtId="0" fontId="8" fillId="0" borderId="0" xfId="2" applyFont="1" applyAlignment="1" applyProtection="1"/>
    <xf numFmtId="164" fontId="1" fillId="0" borderId="0" xfId="2" applyNumberFormat="1" applyFont="1" applyFill="1" applyBorder="1" applyAlignment="1" applyProtection="1"/>
    <xf numFmtId="0" fontId="4" fillId="0" borderId="0" xfId="2" applyFill="1" applyBorder="1" applyAlignment="1" applyProtection="1"/>
    <xf numFmtId="0" fontId="5" fillId="0" borderId="0" xfId="2" applyFont="1" applyAlignment="1" applyProtection="1"/>
    <xf numFmtId="0" fontId="24" fillId="0" borderId="0" xfId="0" applyFont="1" applyAlignment="1" applyProtection="1">
      <alignment horizontal="right" indent="1"/>
    </xf>
    <xf numFmtId="0" fontId="13" fillId="0" borderId="0" xfId="0" applyFont="1" applyProtection="1"/>
    <xf numFmtId="0" fontId="24" fillId="0" borderId="0" xfId="0" applyFont="1" applyAlignment="1" applyProtection="1">
      <alignment horizontal="left" indent="1"/>
    </xf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0" fillId="0" borderId="0" xfId="0" applyBorder="1" applyProtection="1"/>
    <xf numFmtId="49" fontId="13" fillId="0" borderId="5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9" fontId="15" fillId="6" borderId="35" xfId="0" applyNumberFormat="1" applyFont="1" applyFill="1" applyBorder="1" applyAlignment="1" applyProtection="1">
      <alignment horizontal="center"/>
    </xf>
    <xf numFmtId="0" fontId="15" fillId="6" borderId="35" xfId="0" applyFont="1" applyFill="1" applyBorder="1" applyAlignment="1" applyProtection="1">
      <alignment horizontal="center"/>
    </xf>
    <xf numFmtId="0" fontId="15" fillId="6" borderId="34" xfId="0" applyFont="1" applyFill="1" applyBorder="1" applyAlignment="1" applyProtection="1">
      <alignment horizontal="center"/>
    </xf>
    <xf numFmtId="9" fontId="23" fillId="6" borderId="45" xfId="0" applyNumberFormat="1" applyFont="1" applyFill="1" applyBorder="1" applyAlignment="1" applyProtection="1">
      <alignment horizontal="center" vertical="center"/>
    </xf>
    <xf numFmtId="9" fontId="23" fillId="6" borderId="46" xfId="0" applyNumberFormat="1" applyFont="1" applyFill="1" applyBorder="1" applyAlignment="1" applyProtection="1">
      <alignment horizontal="center" vertical="center"/>
    </xf>
    <xf numFmtId="9" fontId="23" fillId="6" borderId="47" xfId="0" applyNumberFormat="1" applyFont="1" applyFill="1" applyBorder="1" applyAlignment="1" applyProtection="1">
      <alignment horizontal="center" vertical="center"/>
    </xf>
    <xf numFmtId="165" fontId="7" fillId="2" borderId="3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0" fontId="25" fillId="0" borderId="0" xfId="2" applyFont="1" applyAlignment="1" applyProtection="1">
      <alignment vertical="center"/>
    </xf>
  </cellXfs>
  <cellStyles count="3">
    <cellStyle name="Erklärender Text" xfId="2" builtinId="53" customBuiltin="1"/>
    <cellStyle name="Prozent" xfId="1" builtinId="5"/>
    <cellStyle name="Standard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B3B3B3"/>
      <rgbColor rgb="FFFFEBD9"/>
      <rgbColor rgb="FF3366FF"/>
      <rgbColor rgb="FF33CCCC"/>
      <rgbColor rgb="FF99CC00"/>
      <rgbColor rgb="FFFFCC00"/>
      <rgbColor rgb="FFFF9900"/>
      <rgbColor rgb="FFFF3366"/>
      <rgbColor rgb="FF666699"/>
      <rgbColor rgb="FFA6A6A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302510</xdr:colOff>
      <xdr:row>7</xdr:row>
      <xdr:rowOff>8175</xdr:rowOff>
    </xdr:from>
    <xdr:to>
      <xdr:col>6</xdr:col>
      <xdr:colOff>200312</xdr:colOff>
      <xdr:row>11</xdr:row>
      <xdr:rowOff>156488</xdr:rowOff>
    </xdr:to>
    <xdr:grpSp>
      <xdr:nvGrpSpPr>
        <xdr:cNvPr id="19" name="Gruppieren 18"/>
        <xdr:cNvGrpSpPr/>
      </xdr:nvGrpSpPr>
      <xdr:grpSpPr>
        <a:xfrm>
          <a:off x="3712460" y="1255950"/>
          <a:ext cx="412152" cy="776963"/>
          <a:chOff x="3258122" y="972939"/>
          <a:chExt cx="412887" cy="777862"/>
        </a:xfrm>
      </xdr:grpSpPr>
      <xdr:sp macro="" textlink="">
        <xdr:nvSpPr>
          <xdr:cNvPr id="11" name="Textfeld 1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" name="Gruppieren 1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7" name="Gerade Verbindung mit Pfeil 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" name="Ellipse 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2" name="Gerade Verbindung mit Pfeil 1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 Verbindung mit Pfeil 1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 Verbindung mit Pfeil 1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Gerade Verbindung mit Pfeil 1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7</xdr:row>
      <xdr:rowOff>8176</xdr:rowOff>
    </xdr:from>
    <xdr:to>
      <xdr:col>9</xdr:col>
      <xdr:colOff>200312</xdr:colOff>
      <xdr:row>11</xdr:row>
      <xdr:rowOff>156489</xdr:rowOff>
    </xdr:to>
    <xdr:grpSp>
      <xdr:nvGrpSpPr>
        <xdr:cNvPr id="20" name="Gruppieren 19"/>
        <xdr:cNvGrpSpPr/>
      </xdr:nvGrpSpPr>
      <xdr:grpSpPr>
        <a:xfrm>
          <a:off x="4922136" y="1255951"/>
          <a:ext cx="412151" cy="776963"/>
          <a:chOff x="3258122" y="972939"/>
          <a:chExt cx="412887" cy="777862"/>
        </a:xfrm>
      </xdr:grpSpPr>
      <xdr:sp macro="" textlink="">
        <xdr:nvSpPr>
          <xdr:cNvPr id="21" name="Textfeld 2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" name="Gruppieren 2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" name="Gerade Verbindung mit Pfeil 2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" name="Ellipse 2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" name="Gerade Verbindung mit Pfeil 2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Gerade Verbindung mit Pfeil 2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Gerade Verbindung mit Pfeil 2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Gerade Verbindung mit Pfeil 2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7</xdr:row>
      <xdr:rowOff>5505</xdr:rowOff>
    </xdr:from>
    <xdr:to>
      <xdr:col>15</xdr:col>
      <xdr:colOff>206125</xdr:colOff>
      <xdr:row>11</xdr:row>
      <xdr:rowOff>153818</xdr:rowOff>
    </xdr:to>
    <xdr:grpSp>
      <xdr:nvGrpSpPr>
        <xdr:cNvPr id="29" name="Gruppieren 28"/>
        <xdr:cNvGrpSpPr/>
      </xdr:nvGrpSpPr>
      <xdr:grpSpPr>
        <a:xfrm>
          <a:off x="7347300" y="1253280"/>
          <a:ext cx="412150" cy="776963"/>
          <a:chOff x="3258122" y="972939"/>
          <a:chExt cx="412887" cy="777862"/>
        </a:xfrm>
      </xdr:grpSpPr>
      <xdr:sp macro="" textlink="">
        <xdr:nvSpPr>
          <xdr:cNvPr id="30" name="Textfeld 2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1" name="Gruppieren 3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2" name="Gerade Verbindung mit Pfeil 3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" name="Ellipse 3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4" name="Gerade Verbindung mit Pfeil 3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Gerade Verbindung mit Pfeil 3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Gerade Verbindung mit Pfeil 3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Gerade Verbindung mit Pfeil 3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7</xdr:row>
      <xdr:rowOff>3743</xdr:rowOff>
    </xdr:from>
    <xdr:to>
      <xdr:col>18</xdr:col>
      <xdr:colOff>198858</xdr:colOff>
      <xdr:row>11</xdr:row>
      <xdr:rowOff>152056</xdr:rowOff>
    </xdr:to>
    <xdr:grpSp>
      <xdr:nvGrpSpPr>
        <xdr:cNvPr id="38" name="Gruppieren 37"/>
        <xdr:cNvGrpSpPr/>
      </xdr:nvGrpSpPr>
      <xdr:grpSpPr>
        <a:xfrm>
          <a:off x="8549707" y="1251518"/>
          <a:ext cx="412151" cy="776963"/>
          <a:chOff x="3258122" y="972939"/>
          <a:chExt cx="412887" cy="777862"/>
        </a:xfrm>
      </xdr:grpSpPr>
      <xdr:sp macro="" textlink="">
        <xdr:nvSpPr>
          <xdr:cNvPr id="39" name="Textfeld 3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" name="Gruppieren 3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" name="Gerade Verbindung mit Pfeil 4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" name="Ellipse 4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" name="Gerade Verbindung mit Pfeil 4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Gerade Verbindung mit Pfeil 4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Gerade Verbindung mit Pfeil 4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Gerade Verbindung mit Pfeil 4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16</xdr:row>
      <xdr:rowOff>97921</xdr:rowOff>
    </xdr:from>
    <xdr:to>
      <xdr:col>1</xdr:col>
      <xdr:colOff>273720</xdr:colOff>
      <xdr:row>19</xdr:row>
      <xdr:rowOff>7327</xdr:rowOff>
    </xdr:to>
    <xdr:cxnSp macro="">
      <xdr:nvCxnSpPr>
        <xdr:cNvPr id="52" name="Gerade Verbindung mit Pfeil 51"/>
        <xdr:cNvCxnSpPr/>
      </xdr:nvCxnSpPr>
      <xdr:spPr>
        <a:xfrm>
          <a:off x="1960624" y="2799638"/>
          <a:ext cx="0" cy="390107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13</xdr:row>
      <xdr:rowOff>1</xdr:rowOff>
    </xdr:from>
    <xdr:to>
      <xdr:col>6</xdr:col>
      <xdr:colOff>7705</xdr:colOff>
      <xdr:row>16</xdr:row>
      <xdr:rowOff>80596</xdr:rowOff>
    </xdr:to>
    <xdr:cxnSp macro="">
      <xdr:nvCxnSpPr>
        <xdr:cNvPr id="54" name="Gerade Verbindung mit Pfeil 53"/>
        <xdr:cNvCxnSpPr/>
      </xdr:nvCxnSpPr>
      <xdr:spPr>
        <a:xfrm>
          <a:off x="3707801" y="1780443"/>
          <a:ext cx="0" cy="564172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16</xdr:row>
      <xdr:rowOff>94710</xdr:rowOff>
    </xdr:from>
    <xdr:to>
      <xdr:col>17</xdr:col>
      <xdr:colOff>505560</xdr:colOff>
      <xdr:row>16</xdr:row>
      <xdr:rowOff>94710</xdr:rowOff>
    </xdr:to>
    <xdr:cxnSp macro="">
      <xdr:nvCxnSpPr>
        <xdr:cNvPr id="57" name="Gerade Verbindung mit Pfeil 56"/>
        <xdr:cNvCxnSpPr/>
      </xdr:nvCxnSpPr>
      <xdr:spPr>
        <a:xfrm flipH="1">
          <a:off x="1953960" y="2796427"/>
          <a:ext cx="6830338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16</xdr:row>
      <xdr:rowOff>80595</xdr:rowOff>
    </xdr:to>
    <xdr:cxnSp macro="">
      <xdr:nvCxnSpPr>
        <xdr:cNvPr id="59" name="Gerade Verbindung mit Pfeil 58"/>
        <xdr:cNvCxnSpPr/>
      </xdr:nvCxnSpPr>
      <xdr:spPr>
        <a:xfrm>
          <a:off x="5238750" y="1780442"/>
          <a:ext cx="0" cy="564172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12</xdr:row>
      <xdr:rowOff>189034</xdr:rowOff>
    </xdr:from>
    <xdr:to>
      <xdr:col>14</xdr:col>
      <xdr:colOff>511420</xdr:colOff>
      <xdr:row>16</xdr:row>
      <xdr:rowOff>79129</xdr:rowOff>
    </xdr:to>
    <xdr:cxnSp macro="">
      <xdr:nvCxnSpPr>
        <xdr:cNvPr id="60" name="Gerade Verbindung mit Pfeil 59"/>
        <xdr:cNvCxnSpPr/>
      </xdr:nvCxnSpPr>
      <xdr:spPr>
        <a:xfrm>
          <a:off x="6775939" y="1778976"/>
          <a:ext cx="0" cy="564172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12</xdr:row>
      <xdr:rowOff>187568</xdr:rowOff>
    </xdr:from>
    <xdr:to>
      <xdr:col>17</xdr:col>
      <xdr:colOff>509955</xdr:colOff>
      <xdr:row>16</xdr:row>
      <xdr:rowOff>77663</xdr:rowOff>
    </xdr:to>
    <xdr:cxnSp macro="">
      <xdr:nvCxnSpPr>
        <xdr:cNvPr id="61" name="Gerade Verbindung mit Pfeil 60"/>
        <xdr:cNvCxnSpPr/>
      </xdr:nvCxnSpPr>
      <xdr:spPr>
        <a:xfrm>
          <a:off x="8313128" y="1777510"/>
          <a:ext cx="0" cy="564172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13</xdr:row>
      <xdr:rowOff>5862</xdr:rowOff>
    </xdr:from>
    <xdr:to>
      <xdr:col>2</xdr:col>
      <xdr:colOff>511797</xdr:colOff>
      <xdr:row>16</xdr:row>
      <xdr:rowOff>84568</xdr:rowOff>
    </xdr:to>
    <xdr:cxnSp macro="">
      <xdr:nvCxnSpPr>
        <xdr:cNvPr id="62" name="Gerade Verbindung mit Pfeil 61"/>
        <xdr:cNvCxnSpPr/>
      </xdr:nvCxnSpPr>
      <xdr:spPr>
        <a:xfrm>
          <a:off x="2715010" y="2226878"/>
          <a:ext cx="0" cy="559407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20</xdr:row>
      <xdr:rowOff>14654</xdr:rowOff>
    </xdr:from>
    <xdr:to>
      <xdr:col>1</xdr:col>
      <xdr:colOff>276226</xdr:colOff>
      <xdr:row>20</xdr:row>
      <xdr:rowOff>155264</xdr:rowOff>
    </xdr:to>
    <xdr:cxnSp macro="">
      <xdr:nvCxnSpPr>
        <xdr:cNvPr id="67" name="Gerade Verbindung mit Pfeil 66"/>
        <xdr:cNvCxnSpPr/>
      </xdr:nvCxnSpPr>
      <xdr:spPr>
        <a:xfrm>
          <a:off x="1962151" y="3405554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7</xdr:row>
      <xdr:rowOff>5505</xdr:rowOff>
    </xdr:from>
    <xdr:to>
      <xdr:col>12</xdr:col>
      <xdr:colOff>206125</xdr:colOff>
      <xdr:row>11</xdr:row>
      <xdr:rowOff>153818</xdr:rowOff>
    </xdr:to>
    <xdr:grpSp>
      <xdr:nvGrpSpPr>
        <xdr:cNvPr id="1939" name="Gruppieren 1938"/>
        <xdr:cNvGrpSpPr/>
      </xdr:nvGrpSpPr>
      <xdr:grpSpPr>
        <a:xfrm>
          <a:off x="6137625" y="1253280"/>
          <a:ext cx="412150" cy="776963"/>
          <a:chOff x="3258122" y="972939"/>
          <a:chExt cx="412887" cy="777862"/>
        </a:xfrm>
      </xdr:grpSpPr>
      <xdr:sp macro="" textlink="">
        <xdr:nvSpPr>
          <xdr:cNvPr id="1940" name="Textfeld 193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41" name="Gruppieren 194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42" name="Gerade Verbindung mit Pfeil 194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43" name="Ellipse 194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44" name="Gerade Verbindung mit Pfeil 194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45" name="Gerade Verbindung mit Pfeil 194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46" name="Gerade Verbindung mit Pfeil 194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47" name="Gerade Verbindung mit Pfeil 194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12</xdr:row>
      <xdr:rowOff>189034</xdr:rowOff>
    </xdr:from>
    <xdr:to>
      <xdr:col>11</xdr:col>
      <xdr:colOff>511420</xdr:colOff>
      <xdr:row>16</xdr:row>
      <xdr:rowOff>79129</xdr:rowOff>
    </xdr:to>
    <xdr:cxnSp macro="">
      <xdr:nvCxnSpPr>
        <xdr:cNvPr id="1948" name="Gerade Verbindung mit Pfeil 1947"/>
        <xdr:cNvCxnSpPr/>
      </xdr:nvCxnSpPr>
      <xdr:spPr>
        <a:xfrm>
          <a:off x="7350370" y="2227384"/>
          <a:ext cx="0" cy="56637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30</xdr:row>
      <xdr:rowOff>8175</xdr:rowOff>
    </xdr:from>
    <xdr:to>
      <xdr:col>6</xdr:col>
      <xdr:colOff>200312</xdr:colOff>
      <xdr:row>34</xdr:row>
      <xdr:rowOff>156488</xdr:rowOff>
    </xdr:to>
    <xdr:grpSp>
      <xdr:nvGrpSpPr>
        <xdr:cNvPr id="3948" name="Gruppieren 3947"/>
        <xdr:cNvGrpSpPr/>
      </xdr:nvGrpSpPr>
      <xdr:grpSpPr>
        <a:xfrm>
          <a:off x="3712460" y="6266100"/>
          <a:ext cx="412152" cy="776963"/>
          <a:chOff x="3258122" y="972939"/>
          <a:chExt cx="412887" cy="777862"/>
        </a:xfrm>
      </xdr:grpSpPr>
      <xdr:sp macro="" textlink="">
        <xdr:nvSpPr>
          <xdr:cNvPr id="3949" name="Textfeld 394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950" name="Gruppieren 394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951" name="Gerade Verbindung mit Pfeil 395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52" name="Ellipse 395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953" name="Gerade Verbindung mit Pfeil 395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4" name="Gerade Verbindung mit Pfeil 395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5" name="Gerade Verbindung mit Pfeil 395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56" name="Gerade Verbindung mit Pfeil 395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30</xdr:row>
      <xdr:rowOff>8176</xdr:rowOff>
    </xdr:from>
    <xdr:to>
      <xdr:col>9</xdr:col>
      <xdr:colOff>200312</xdr:colOff>
      <xdr:row>34</xdr:row>
      <xdr:rowOff>156489</xdr:rowOff>
    </xdr:to>
    <xdr:grpSp>
      <xdr:nvGrpSpPr>
        <xdr:cNvPr id="3957" name="Gruppieren 3956"/>
        <xdr:cNvGrpSpPr/>
      </xdr:nvGrpSpPr>
      <xdr:grpSpPr>
        <a:xfrm>
          <a:off x="4922136" y="6266101"/>
          <a:ext cx="412151" cy="776963"/>
          <a:chOff x="3258122" y="972939"/>
          <a:chExt cx="412887" cy="777862"/>
        </a:xfrm>
      </xdr:grpSpPr>
      <xdr:sp macro="" textlink="">
        <xdr:nvSpPr>
          <xdr:cNvPr id="3958" name="Textfeld 395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959" name="Gruppieren 395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960" name="Gerade Verbindung mit Pfeil 395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61" name="Ellipse 396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962" name="Gerade Verbindung mit Pfeil 396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3" name="Gerade Verbindung mit Pfeil 396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4" name="Gerade Verbindung mit Pfeil 396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65" name="Gerade Verbindung mit Pfeil 396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30</xdr:row>
      <xdr:rowOff>5505</xdr:rowOff>
    </xdr:from>
    <xdr:to>
      <xdr:col>15</xdr:col>
      <xdr:colOff>206125</xdr:colOff>
      <xdr:row>34</xdr:row>
      <xdr:rowOff>153818</xdr:rowOff>
    </xdr:to>
    <xdr:grpSp>
      <xdr:nvGrpSpPr>
        <xdr:cNvPr id="3966" name="Gruppieren 3965"/>
        <xdr:cNvGrpSpPr/>
      </xdr:nvGrpSpPr>
      <xdr:grpSpPr>
        <a:xfrm>
          <a:off x="7347300" y="6263430"/>
          <a:ext cx="412150" cy="776963"/>
          <a:chOff x="3258122" y="972939"/>
          <a:chExt cx="412887" cy="777862"/>
        </a:xfrm>
      </xdr:grpSpPr>
      <xdr:sp macro="" textlink="">
        <xdr:nvSpPr>
          <xdr:cNvPr id="3967" name="Textfeld 396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968" name="Gruppieren 396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969" name="Gerade Verbindung mit Pfeil 396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70" name="Ellipse 396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971" name="Gerade Verbindung mit Pfeil 397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72" name="Gerade Verbindung mit Pfeil 397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73" name="Gerade Verbindung mit Pfeil 397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74" name="Gerade Verbindung mit Pfeil 397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30</xdr:row>
      <xdr:rowOff>3743</xdr:rowOff>
    </xdr:from>
    <xdr:to>
      <xdr:col>18</xdr:col>
      <xdr:colOff>198858</xdr:colOff>
      <xdr:row>34</xdr:row>
      <xdr:rowOff>152056</xdr:rowOff>
    </xdr:to>
    <xdr:grpSp>
      <xdr:nvGrpSpPr>
        <xdr:cNvPr id="3975" name="Gruppieren 3974"/>
        <xdr:cNvGrpSpPr/>
      </xdr:nvGrpSpPr>
      <xdr:grpSpPr>
        <a:xfrm>
          <a:off x="8549707" y="6261668"/>
          <a:ext cx="412151" cy="776963"/>
          <a:chOff x="3258122" y="972939"/>
          <a:chExt cx="412887" cy="777862"/>
        </a:xfrm>
      </xdr:grpSpPr>
      <xdr:sp macro="" textlink="">
        <xdr:nvSpPr>
          <xdr:cNvPr id="3976" name="Textfeld 397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977" name="Gruppieren 397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978" name="Gerade Verbindung mit Pfeil 397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79" name="Ellipse 397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980" name="Gerade Verbindung mit Pfeil 397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81" name="Gerade Verbindung mit Pfeil 398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82" name="Gerade Verbindung mit Pfeil 398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83" name="Gerade Verbindung mit Pfeil 398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39</xdr:row>
      <xdr:rowOff>97921</xdr:rowOff>
    </xdr:from>
    <xdr:to>
      <xdr:col>1</xdr:col>
      <xdr:colOff>273720</xdr:colOff>
      <xdr:row>42</xdr:row>
      <xdr:rowOff>7327</xdr:rowOff>
    </xdr:to>
    <xdr:cxnSp macro="">
      <xdr:nvCxnSpPr>
        <xdr:cNvPr id="3984" name="Gerade Verbindung mit Pfeil 398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36</xdr:row>
      <xdr:rowOff>1</xdr:rowOff>
    </xdr:from>
    <xdr:to>
      <xdr:col>6</xdr:col>
      <xdr:colOff>7705</xdr:colOff>
      <xdr:row>39</xdr:row>
      <xdr:rowOff>80596</xdr:rowOff>
    </xdr:to>
    <xdr:cxnSp macro="">
      <xdr:nvCxnSpPr>
        <xdr:cNvPr id="3985" name="Gerade Verbindung mit Pfeil 398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39</xdr:row>
      <xdr:rowOff>94710</xdr:rowOff>
    </xdr:from>
    <xdr:to>
      <xdr:col>17</xdr:col>
      <xdr:colOff>505560</xdr:colOff>
      <xdr:row>39</xdr:row>
      <xdr:rowOff>94710</xdr:rowOff>
    </xdr:to>
    <xdr:cxnSp macro="">
      <xdr:nvCxnSpPr>
        <xdr:cNvPr id="3986" name="Gerade Verbindung mit Pfeil 398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39</xdr:row>
      <xdr:rowOff>80595</xdr:rowOff>
    </xdr:to>
    <xdr:cxnSp macro="">
      <xdr:nvCxnSpPr>
        <xdr:cNvPr id="3987" name="Gerade Verbindung mit Pfeil 398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35</xdr:row>
      <xdr:rowOff>189034</xdr:rowOff>
    </xdr:from>
    <xdr:to>
      <xdr:col>14</xdr:col>
      <xdr:colOff>511420</xdr:colOff>
      <xdr:row>39</xdr:row>
      <xdr:rowOff>79129</xdr:rowOff>
    </xdr:to>
    <xdr:cxnSp macro="">
      <xdr:nvCxnSpPr>
        <xdr:cNvPr id="3988" name="Gerade Verbindung mit Pfeil 398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35</xdr:row>
      <xdr:rowOff>187568</xdr:rowOff>
    </xdr:from>
    <xdr:to>
      <xdr:col>17</xdr:col>
      <xdr:colOff>509955</xdr:colOff>
      <xdr:row>39</xdr:row>
      <xdr:rowOff>77663</xdr:rowOff>
    </xdr:to>
    <xdr:cxnSp macro="">
      <xdr:nvCxnSpPr>
        <xdr:cNvPr id="3989" name="Gerade Verbindung mit Pfeil 398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36</xdr:row>
      <xdr:rowOff>5862</xdr:rowOff>
    </xdr:from>
    <xdr:to>
      <xdr:col>2</xdr:col>
      <xdr:colOff>511797</xdr:colOff>
      <xdr:row>39</xdr:row>
      <xdr:rowOff>84568</xdr:rowOff>
    </xdr:to>
    <xdr:cxnSp macro="">
      <xdr:nvCxnSpPr>
        <xdr:cNvPr id="3990" name="Gerade Verbindung mit Pfeil 398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43</xdr:row>
      <xdr:rowOff>14654</xdr:rowOff>
    </xdr:from>
    <xdr:to>
      <xdr:col>1</xdr:col>
      <xdr:colOff>276226</xdr:colOff>
      <xdr:row>43</xdr:row>
      <xdr:rowOff>155264</xdr:rowOff>
    </xdr:to>
    <xdr:cxnSp macro="">
      <xdr:nvCxnSpPr>
        <xdr:cNvPr id="3991" name="Gerade Verbindung mit Pfeil 399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30</xdr:row>
      <xdr:rowOff>5505</xdr:rowOff>
    </xdr:from>
    <xdr:to>
      <xdr:col>12</xdr:col>
      <xdr:colOff>206125</xdr:colOff>
      <xdr:row>34</xdr:row>
      <xdr:rowOff>153818</xdr:rowOff>
    </xdr:to>
    <xdr:grpSp>
      <xdr:nvGrpSpPr>
        <xdr:cNvPr id="3992" name="Gruppieren 3991"/>
        <xdr:cNvGrpSpPr/>
      </xdr:nvGrpSpPr>
      <xdr:grpSpPr>
        <a:xfrm>
          <a:off x="6137625" y="6263430"/>
          <a:ext cx="412150" cy="776963"/>
          <a:chOff x="3258122" y="972939"/>
          <a:chExt cx="412887" cy="777862"/>
        </a:xfrm>
      </xdr:grpSpPr>
      <xdr:sp macro="" textlink="">
        <xdr:nvSpPr>
          <xdr:cNvPr id="3993" name="Textfeld 399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3994" name="Gruppieren 399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3995" name="Gerade Verbindung mit Pfeil 399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96" name="Ellipse 399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3997" name="Gerade Verbindung mit Pfeil 399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98" name="Gerade Verbindung mit Pfeil 399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99" name="Gerade Verbindung mit Pfeil 399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00" name="Gerade Verbindung mit Pfeil 399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35</xdr:row>
      <xdr:rowOff>189034</xdr:rowOff>
    </xdr:from>
    <xdr:to>
      <xdr:col>11</xdr:col>
      <xdr:colOff>511420</xdr:colOff>
      <xdr:row>39</xdr:row>
      <xdr:rowOff>79129</xdr:rowOff>
    </xdr:to>
    <xdr:cxnSp macro="">
      <xdr:nvCxnSpPr>
        <xdr:cNvPr id="4001" name="Gerade Verbindung mit Pfeil 400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53</xdr:row>
      <xdr:rowOff>8175</xdr:rowOff>
    </xdr:from>
    <xdr:to>
      <xdr:col>6</xdr:col>
      <xdr:colOff>200312</xdr:colOff>
      <xdr:row>57</xdr:row>
      <xdr:rowOff>156488</xdr:rowOff>
    </xdr:to>
    <xdr:grpSp>
      <xdr:nvGrpSpPr>
        <xdr:cNvPr id="4003" name="Gruppieren 4002"/>
        <xdr:cNvGrpSpPr/>
      </xdr:nvGrpSpPr>
      <xdr:grpSpPr>
        <a:xfrm>
          <a:off x="3712460" y="11276250"/>
          <a:ext cx="412152" cy="776963"/>
          <a:chOff x="3258122" y="972939"/>
          <a:chExt cx="412887" cy="777862"/>
        </a:xfrm>
      </xdr:grpSpPr>
      <xdr:sp macro="" textlink="">
        <xdr:nvSpPr>
          <xdr:cNvPr id="4004" name="Textfeld 400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05" name="Gruppieren 400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06" name="Gerade Verbindung mit Pfeil 400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07" name="Ellipse 400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08" name="Gerade Verbindung mit Pfeil 400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09" name="Gerade Verbindung mit Pfeil 400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10" name="Gerade Verbindung mit Pfeil 400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11" name="Gerade Verbindung mit Pfeil 401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53</xdr:row>
      <xdr:rowOff>8176</xdr:rowOff>
    </xdr:from>
    <xdr:to>
      <xdr:col>9</xdr:col>
      <xdr:colOff>200312</xdr:colOff>
      <xdr:row>57</xdr:row>
      <xdr:rowOff>156489</xdr:rowOff>
    </xdr:to>
    <xdr:grpSp>
      <xdr:nvGrpSpPr>
        <xdr:cNvPr id="4012" name="Gruppieren 4011"/>
        <xdr:cNvGrpSpPr/>
      </xdr:nvGrpSpPr>
      <xdr:grpSpPr>
        <a:xfrm>
          <a:off x="4922136" y="11276251"/>
          <a:ext cx="412151" cy="776963"/>
          <a:chOff x="3258122" y="972939"/>
          <a:chExt cx="412887" cy="777862"/>
        </a:xfrm>
      </xdr:grpSpPr>
      <xdr:sp macro="" textlink="">
        <xdr:nvSpPr>
          <xdr:cNvPr id="4013" name="Textfeld 401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14" name="Gruppieren 401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15" name="Gerade Verbindung mit Pfeil 401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16" name="Ellipse 401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17" name="Gerade Verbindung mit Pfeil 401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18" name="Gerade Verbindung mit Pfeil 401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19" name="Gerade Verbindung mit Pfeil 401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20" name="Gerade Verbindung mit Pfeil 401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53</xdr:row>
      <xdr:rowOff>5505</xdr:rowOff>
    </xdr:from>
    <xdr:to>
      <xdr:col>15</xdr:col>
      <xdr:colOff>206125</xdr:colOff>
      <xdr:row>57</xdr:row>
      <xdr:rowOff>153818</xdr:rowOff>
    </xdr:to>
    <xdr:grpSp>
      <xdr:nvGrpSpPr>
        <xdr:cNvPr id="4021" name="Gruppieren 4020"/>
        <xdr:cNvGrpSpPr/>
      </xdr:nvGrpSpPr>
      <xdr:grpSpPr>
        <a:xfrm>
          <a:off x="7347300" y="11273580"/>
          <a:ext cx="412150" cy="776963"/>
          <a:chOff x="3258122" y="972939"/>
          <a:chExt cx="412887" cy="777862"/>
        </a:xfrm>
      </xdr:grpSpPr>
      <xdr:sp macro="" textlink="">
        <xdr:nvSpPr>
          <xdr:cNvPr id="4022" name="Textfeld 402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23" name="Gruppieren 402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24" name="Gerade Verbindung mit Pfeil 402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25" name="Ellipse 402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26" name="Gerade Verbindung mit Pfeil 402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27" name="Gerade Verbindung mit Pfeil 402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28" name="Gerade Verbindung mit Pfeil 402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29" name="Gerade Verbindung mit Pfeil 402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53</xdr:row>
      <xdr:rowOff>3743</xdr:rowOff>
    </xdr:from>
    <xdr:to>
      <xdr:col>18</xdr:col>
      <xdr:colOff>198858</xdr:colOff>
      <xdr:row>57</xdr:row>
      <xdr:rowOff>152056</xdr:rowOff>
    </xdr:to>
    <xdr:grpSp>
      <xdr:nvGrpSpPr>
        <xdr:cNvPr id="4030" name="Gruppieren 4029"/>
        <xdr:cNvGrpSpPr/>
      </xdr:nvGrpSpPr>
      <xdr:grpSpPr>
        <a:xfrm>
          <a:off x="8549707" y="11271818"/>
          <a:ext cx="412151" cy="776963"/>
          <a:chOff x="3258122" y="972939"/>
          <a:chExt cx="412887" cy="777862"/>
        </a:xfrm>
      </xdr:grpSpPr>
      <xdr:sp macro="" textlink="">
        <xdr:nvSpPr>
          <xdr:cNvPr id="4031" name="Textfeld 403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32" name="Gruppieren 403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33" name="Gerade Verbindung mit Pfeil 403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34" name="Ellipse 403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35" name="Gerade Verbindung mit Pfeil 403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36" name="Gerade Verbindung mit Pfeil 403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37" name="Gerade Verbindung mit Pfeil 403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38" name="Gerade Verbindung mit Pfeil 403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62</xdr:row>
      <xdr:rowOff>97921</xdr:rowOff>
    </xdr:from>
    <xdr:to>
      <xdr:col>1</xdr:col>
      <xdr:colOff>273720</xdr:colOff>
      <xdr:row>65</xdr:row>
      <xdr:rowOff>7327</xdr:rowOff>
    </xdr:to>
    <xdr:cxnSp macro="">
      <xdr:nvCxnSpPr>
        <xdr:cNvPr id="4039" name="Gerade Verbindung mit Pfeil 403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59</xdr:row>
      <xdr:rowOff>1</xdr:rowOff>
    </xdr:from>
    <xdr:to>
      <xdr:col>6</xdr:col>
      <xdr:colOff>7705</xdr:colOff>
      <xdr:row>62</xdr:row>
      <xdr:rowOff>80596</xdr:rowOff>
    </xdr:to>
    <xdr:cxnSp macro="">
      <xdr:nvCxnSpPr>
        <xdr:cNvPr id="4040" name="Gerade Verbindung mit Pfeil 403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62</xdr:row>
      <xdr:rowOff>94710</xdr:rowOff>
    </xdr:from>
    <xdr:to>
      <xdr:col>17</xdr:col>
      <xdr:colOff>505560</xdr:colOff>
      <xdr:row>62</xdr:row>
      <xdr:rowOff>94710</xdr:rowOff>
    </xdr:to>
    <xdr:cxnSp macro="">
      <xdr:nvCxnSpPr>
        <xdr:cNvPr id="4041" name="Gerade Verbindung mit Pfeil 404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62</xdr:row>
      <xdr:rowOff>80595</xdr:rowOff>
    </xdr:to>
    <xdr:cxnSp macro="">
      <xdr:nvCxnSpPr>
        <xdr:cNvPr id="4042" name="Gerade Verbindung mit Pfeil 404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58</xdr:row>
      <xdr:rowOff>189034</xdr:rowOff>
    </xdr:from>
    <xdr:to>
      <xdr:col>14</xdr:col>
      <xdr:colOff>511420</xdr:colOff>
      <xdr:row>62</xdr:row>
      <xdr:rowOff>79129</xdr:rowOff>
    </xdr:to>
    <xdr:cxnSp macro="">
      <xdr:nvCxnSpPr>
        <xdr:cNvPr id="4043" name="Gerade Verbindung mit Pfeil 404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58</xdr:row>
      <xdr:rowOff>187568</xdr:rowOff>
    </xdr:from>
    <xdr:to>
      <xdr:col>17</xdr:col>
      <xdr:colOff>509955</xdr:colOff>
      <xdr:row>62</xdr:row>
      <xdr:rowOff>77663</xdr:rowOff>
    </xdr:to>
    <xdr:cxnSp macro="">
      <xdr:nvCxnSpPr>
        <xdr:cNvPr id="4044" name="Gerade Verbindung mit Pfeil 404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59</xdr:row>
      <xdr:rowOff>5862</xdr:rowOff>
    </xdr:from>
    <xdr:to>
      <xdr:col>2</xdr:col>
      <xdr:colOff>511797</xdr:colOff>
      <xdr:row>62</xdr:row>
      <xdr:rowOff>84568</xdr:rowOff>
    </xdr:to>
    <xdr:cxnSp macro="">
      <xdr:nvCxnSpPr>
        <xdr:cNvPr id="4045" name="Gerade Verbindung mit Pfeil 404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66</xdr:row>
      <xdr:rowOff>14654</xdr:rowOff>
    </xdr:from>
    <xdr:to>
      <xdr:col>1</xdr:col>
      <xdr:colOff>276226</xdr:colOff>
      <xdr:row>66</xdr:row>
      <xdr:rowOff>155264</xdr:rowOff>
    </xdr:to>
    <xdr:cxnSp macro="">
      <xdr:nvCxnSpPr>
        <xdr:cNvPr id="4046" name="Gerade Verbindung mit Pfeil 404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53</xdr:row>
      <xdr:rowOff>5505</xdr:rowOff>
    </xdr:from>
    <xdr:to>
      <xdr:col>12</xdr:col>
      <xdr:colOff>206125</xdr:colOff>
      <xdr:row>57</xdr:row>
      <xdr:rowOff>153818</xdr:rowOff>
    </xdr:to>
    <xdr:grpSp>
      <xdr:nvGrpSpPr>
        <xdr:cNvPr id="4047" name="Gruppieren 4046"/>
        <xdr:cNvGrpSpPr/>
      </xdr:nvGrpSpPr>
      <xdr:grpSpPr>
        <a:xfrm>
          <a:off x="6137625" y="11273580"/>
          <a:ext cx="412150" cy="776963"/>
          <a:chOff x="3258122" y="972939"/>
          <a:chExt cx="412887" cy="777862"/>
        </a:xfrm>
      </xdr:grpSpPr>
      <xdr:sp macro="" textlink="">
        <xdr:nvSpPr>
          <xdr:cNvPr id="4048" name="Textfeld 404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49" name="Gruppieren 404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50" name="Gerade Verbindung mit Pfeil 404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51" name="Ellipse 405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52" name="Gerade Verbindung mit Pfeil 405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3" name="Gerade Verbindung mit Pfeil 405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4" name="Gerade Verbindung mit Pfeil 405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5" name="Gerade Verbindung mit Pfeil 405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58</xdr:row>
      <xdr:rowOff>189034</xdr:rowOff>
    </xdr:from>
    <xdr:to>
      <xdr:col>11</xdr:col>
      <xdr:colOff>511420</xdr:colOff>
      <xdr:row>62</xdr:row>
      <xdr:rowOff>79129</xdr:rowOff>
    </xdr:to>
    <xdr:cxnSp macro="">
      <xdr:nvCxnSpPr>
        <xdr:cNvPr id="4056" name="Gerade Verbindung mit Pfeil 405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76</xdr:row>
      <xdr:rowOff>8175</xdr:rowOff>
    </xdr:from>
    <xdr:to>
      <xdr:col>6</xdr:col>
      <xdr:colOff>200312</xdr:colOff>
      <xdr:row>80</xdr:row>
      <xdr:rowOff>156488</xdr:rowOff>
    </xdr:to>
    <xdr:grpSp>
      <xdr:nvGrpSpPr>
        <xdr:cNvPr id="4058" name="Gruppieren 4057"/>
        <xdr:cNvGrpSpPr/>
      </xdr:nvGrpSpPr>
      <xdr:grpSpPr>
        <a:xfrm>
          <a:off x="3712460" y="15181500"/>
          <a:ext cx="412152" cy="776963"/>
          <a:chOff x="3258122" y="972939"/>
          <a:chExt cx="412887" cy="777862"/>
        </a:xfrm>
      </xdr:grpSpPr>
      <xdr:sp macro="" textlink="">
        <xdr:nvSpPr>
          <xdr:cNvPr id="4059" name="Textfeld 405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60" name="Gruppieren 405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61" name="Gerade Verbindung mit Pfeil 406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62" name="Ellipse 406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63" name="Gerade Verbindung mit Pfeil 406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64" name="Gerade Verbindung mit Pfeil 406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65" name="Gerade Verbindung mit Pfeil 406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66" name="Gerade Verbindung mit Pfeil 406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76</xdr:row>
      <xdr:rowOff>8176</xdr:rowOff>
    </xdr:from>
    <xdr:to>
      <xdr:col>9</xdr:col>
      <xdr:colOff>200312</xdr:colOff>
      <xdr:row>80</xdr:row>
      <xdr:rowOff>156489</xdr:rowOff>
    </xdr:to>
    <xdr:grpSp>
      <xdr:nvGrpSpPr>
        <xdr:cNvPr id="4067" name="Gruppieren 4066"/>
        <xdr:cNvGrpSpPr/>
      </xdr:nvGrpSpPr>
      <xdr:grpSpPr>
        <a:xfrm>
          <a:off x="4922136" y="15181501"/>
          <a:ext cx="412151" cy="776963"/>
          <a:chOff x="3258122" y="972939"/>
          <a:chExt cx="412887" cy="777862"/>
        </a:xfrm>
      </xdr:grpSpPr>
      <xdr:sp macro="" textlink="">
        <xdr:nvSpPr>
          <xdr:cNvPr id="4068" name="Textfeld 406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69" name="Gruppieren 406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70" name="Gerade Verbindung mit Pfeil 406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71" name="Ellipse 407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72" name="Gerade Verbindung mit Pfeil 407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3" name="Gerade Verbindung mit Pfeil 407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4" name="Gerade Verbindung mit Pfeil 407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5" name="Gerade Verbindung mit Pfeil 407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76</xdr:row>
      <xdr:rowOff>5505</xdr:rowOff>
    </xdr:from>
    <xdr:to>
      <xdr:col>15</xdr:col>
      <xdr:colOff>206125</xdr:colOff>
      <xdr:row>80</xdr:row>
      <xdr:rowOff>153818</xdr:rowOff>
    </xdr:to>
    <xdr:grpSp>
      <xdr:nvGrpSpPr>
        <xdr:cNvPr id="4076" name="Gruppieren 4075"/>
        <xdr:cNvGrpSpPr/>
      </xdr:nvGrpSpPr>
      <xdr:grpSpPr>
        <a:xfrm>
          <a:off x="7347300" y="15178830"/>
          <a:ext cx="412150" cy="776963"/>
          <a:chOff x="3258122" y="972939"/>
          <a:chExt cx="412887" cy="777862"/>
        </a:xfrm>
      </xdr:grpSpPr>
      <xdr:sp macro="" textlink="">
        <xdr:nvSpPr>
          <xdr:cNvPr id="4077" name="Textfeld 407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78" name="Gruppieren 407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79" name="Gerade Verbindung mit Pfeil 407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80" name="Ellipse 407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81" name="Gerade Verbindung mit Pfeil 408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2" name="Gerade Verbindung mit Pfeil 408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3" name="Gerade Verbindung mit Pfeil 408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4" name="Gerade Verbindung mit Pfeil 408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76</xdr:row>
      <xdr:rowOff>3743</xdr:rowOff>
    </xdr:from>
    <xdr:to>
      <xdr:col>18</xdr:col>
      <xdr:colOff>198858</xdr:colOff>
      <xdr:row>80</xdr:row>
      <xdr:rowOff>152056</xdr:rowOff>
    </xdr:to>
    <xdr:grpSp>
      <xdr:nvGrpSpPr>
        <xdr:cNvPr id="4085" name="Gruppieren 4084"/>
        <xdr:cNvGrpSpPr/>
      </xdr:nvGrpSpPr>
      <xdr:grpSpPr>
        <a:xfrm>
          <a:off x="8549707" y="15177068"/>
          <a:ext cx="412151" cy="776963"/>
          <a:chOff x="3258122" y="972939"/>
          <a:chExt cx="412887" cy="777862"/>
        </a:xfrm>
      </xdr:grpSpPr>
      <xdr:sp macro="" textlink="">
        <xdr:nvSpPr>
          <xdr:cNvPr id="4086" name="Textfeld 408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087" name="Gruppieren 408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088" name="Gerade Verbindung mit Pfeil 408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89" name="Ellipse 408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090" name="Gerade Verbindung mit Pfeil 408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91" name="Gerade Verbindung mit Pfeil 409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92" name="Gerade Verbindung mit Pfeil 409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93" name="Gerade Verbindung mit Pfeil 409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85</xdr:row>
      <xdr:rowOff>97921</xdr:rowOff>
    </xdr:from>
    <xdr:to>
      <xdr:col>1</xdr:col>
      <xdr:colOff>273720</xdr:colOff>
      <xdr:row>88</xdr:row>
      <xdr:rowOff>7327</xdr:rowOff>
    </xdr:to>
    <xdr:cxnSp macro="">
      <xdr:nvCxnSpPr>
        <xdr:cNvPr id="4094" name="Gerade Verbindung mit Pfeil 409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82</xdr:row>
      <xdr:rowOff>1</xdr:rowOff>
    </xdr:from>
    <xdr:to>
      <xdr:col>6</xdr:col>
      <xdr:colOff>7705</xdr:colOff>
      <xdr:row>85</xdr:row>
      <xdr:rowOff>80596</xdr:rowOff>
    </xdr:to>
    <xdr:cxnSp macro="">
      <xdr:nvCxnSpPr>
        <xdr:cNvPr id="4095" name="Gerade Verbindung mit Pfeil 409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85</xdr:row>
      <xdr:rowOff>94710</xdr:rowOff>
    </xdr:from>
    <xdr:to>
      <xdr:col>17</xdr:col>
      <xdr:colOff>505560</xdr:colOff>
      <xdr:row>85</xdr:row>
      <xdr:rowOff>94710</xdr:rowOff>
    </xdr:to>
    <xdr:cxnSp macro="">
      <xdr:nvCxnSpPr>
        <xdr:cNvPr id="4096" name="Gerade Verbindung mit Pfeil 409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85</xdr:row>
      <xdr:rowOff>80595</xdr:rowOff>
    </xdr:to>
    <xdr:cxnSp macro="">
      <xdr:nvCxnSpPr>
        <xdr:cNvPr id="4097" name="Gerade Verbindung mit Pfeil 409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81</xdr:row>
      <xdr:rowOff>189034</xdr:rowOff>
    </xdr:from>
    <xdr:to>
      <xdr:col>14</xdr:col>
      <xdr:colOff>511420</xdr:colOff>
      <xdr:row>85</xdr:row>
      <xdr:rowOff>79129</xdr:rowOff>
    </xdr:to>
    <xdr:cxnSp macro="">
      <xdr:nvCxnSpPr>
        <xdr:cNvPr id="4098" name="Gerade Verbindung mit Pfeil 409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81</xdr:row>
      <xdr:rowOff>187568</xdr:rowOff>
    </xdr:from>
    <xdr:to>
      <xdr:col>17</xdr:col>
      <xdr:colOff>509955</xdr:colOff>
      <xdr:row>85</xdr:row>
      <xdr:rowOff>77663</xdr:rowOff>
    </xdr:to>
    <xdr:cxnSp macro="">
      <xdr:nvCxnSpPr>
        <xdr:cNvPr id="4099" name="Gerade Verbindung mit Pfeil 409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82</xdr:row>
      <xdr:rowOff>5862</xdr:rowOff>
    </xdr:from>
    <xdr:to>
      <xdr:col>2</xdr:col>
      <xdr:colOff>511797</xdr:colOff>
      <xdr:row>85</xdr:row>
      <xdr:rowOff>84568</xdr:rowOff>
    </xdr:to>
    <xdr:cxnSp macro="">
      <xdr:nvCxnSpPr>
        <xdr:cNvPr id="4100" name="Gerade Verbindung mit Pfeil 409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89</xdr:row>
      <xdr:rowOff>14654</xdr:rowOff>
    </xdr:from>
    <xdr:to>
      <xdr:col>1</xdr:col>
      <xdr:colOff>276226</xdr:colOff>
      <xdr:row>89</xdr:row>
      <xdr:rowOff>155264</xdr:rowOff>
    </xdr:to>
    <xdr:cxnSp macro="">
      <xdr:nvCxnSpPr>
        <xdr:cNvPr id="4101" name="Gerade Verbindung mit Pfeil 410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76</xdr:row>
      <xdr:rowOff>5505</xdr:rowOff>
    </xdr:from>
    <xdr:to>
      <xdr:col>12</xdr:col>
      <xdr:colOff>206125</xdr:colOff>
      <xdr:row>80</xdr:row>
      <xdr:rowOff>153818</xdr:rowOff>
    </xdr:to>
    <xdr:grpSp>
      <xdr:nvGrpSpPr>
        <xdr:cNvPr id="4102" name="Gruppieren 4101"/>
        <xdr:cNvGrpSpPr/>
      </xdr:nvGrpSpPr>
      <xdr:grpSpPr>
        <a:xfrm>
          <a:off x="6137625" y="15178830"/>
          <a:ext cx="412150" cy="776963"/>
          <a:chOff x="3258122" y="972939"/>
          <a:chExt cx="412887" cy="777862"/>
        </a:xfrm>
      </xdr:grpSpPr>
      <xdr:sp macro="" textlink="">
        <xdr:nvSpPr>
          <xdr:cNvPr id="4103" name="Textfeld 410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04" name="Gruppieren 410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05" name="Gerade Verbindung mit Pfeil 410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06" name="Ellipse 410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07" name="Gerade Verbindung mit Pfeil 410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08" name="Gerade Verbindung mit Pfeil 410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09" name="Gerade Verbindung mit Pfeil 410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10" name="Gerade Verbindung mit Pfeil 410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81</xdr:row>
      <xdr:rowOff>189034</xdr:rowOff>
    </xdr:from>
    <xdr:to>
      <xdr:col>11</xdr:col>
      <xdr:colOff>511420</xdr:colOff>
      <xdr:row>85</xdr:row>
      <xdr:rowOff>79129</xdr:rowOff>
    </xdr:to>
    <xdr:cxnSp macro="">
      <xdr:nvCxnSpPr>
        <xdr:cNvPr id="4111" name="Gerade Verbindung mit Pfeil 411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99</xdr:row>
      <xdr:rowOff>8175</xdr:rowOff>
    </xdr:from>
    <xdr:to>
      <xdr:col>6</xdr:col>
      <xdr:colOff>200312</xdr:colOff>
      <xdr:row>103</xdr:row>
      <xdr:rowOff>156488</xdr:rowOff>
    </xdr:to>
    <xdr:grpSp>
      <xdr:nvGrpSpPr>
        <xdr:cNvPr id="4113" name="Gruppieren 4112"/>
        <xdr:cNvGrpSpPr/>
      </xdr:nvGrpSpPr>
      <xdr:grpSpPr>
        <a:xfrm>
          <a:off x="3712460" y="20191650"/>
          <a:ext cx="412152" cy="776963"/>
          <a:chOff x="3258122" y="972939"/>
          <a:chExt cx="412887" cy="777862"/>
        </a:xfrm>
      </xdr:grpSpPr>
      <xdr:sp macro="" textlink="">
        <xdr:nvSpPr>
          <xdr:cNvPr id="4114" name="Textfeld 411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15" name="Gruppieren 411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16" name="Gerade Verbindung mit Pfeil 411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17" name="Ellipse 411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18" name="Gerade Verbindung mit Pfeil 411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19" name="Gerade Verbindung mit Pfeil 411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20" name="Gerade Verbindung mit Pfeil 411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21" name="Gerade Verbindung mit Pfeil 412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99</xdr:row>
      <xdr:rowOff>8176</xdr:rowOff>
    </xdr:from>
    <xdr:to>
      <xdr:col>9</xdr:col>
      <xdr:colOff>200312</xdr:colOff>
      <xdr:row>103</xdr:row>
      <xdr:rowOff>156489</xdr:rowOff>
    </xdr:to>
    <xdr:grpSp>
      <xdr:nvGrpSpPr>
        <xdr:cNvPr id="4122" name="Gruppieren 4121"/>
        <xdr:cNvGrpSpPr/>
      </xdr:nvGrpSpPr>
      <xdr:grpSpPr>
        <a:xfrm>
          <a:off x="4922136" y="20191651"/>
          <a:ext cx="412151" cy="776963"/>
          <a:chOff x="3258122" y="972939"/>
          <a:chExt cx="412887" cy="777862"/>
        </a:xfrm>
      </xdr:grpSpPr>
      <xdr:sp macro="" textlink="">
        <xdr:nvSpPr>
          <xdr:cNvPr id="4123" name="Textfeld 412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24" name="Gruppieren 412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25" name="Gerade Verbindung mit Pfeil 412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26" name="Ellipse 412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27" name="Gerade Verbindung mit Pfeil 412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28" name="Gerade Verbindung mit Pfeil 412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29" name="Gerade Verbindung mit Pfeil 412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30" name="Gerade Verbindung mit Pfeil 412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99</xdr:row>
      <xdr:rowOff>5505</xdr:rowOff>
    </xdr:from>
    <xdr:to>
      <xdr:col>15</xdr:col>
      <xdr:colOff>206125</xdr:colOff>
      <xdr:row>103</xdr:row>
      <xdr:rowOff>153818</xdr:rowOff>
    </xdr:to>
    <xdr:grpSp>
      <xdr:nvGrpSpPr>
        <xdr:cNvPr id="4131" name="Gruppieren 4130"/>
        <xdr:cNvGrpSpPr/>
      </xdr:nvGrpSpPr>
      <xdr:grpSpPr>
        <a:xfrm>
          <a:off x="7347300" y="20188980"/>
          <a:ext cx="412150" cy="776963"/>
          <a:chOff x="3258122" y="972939"/>
          <a:chExt cx="412887" cy="777862"/>
        </a:xfrm>
      </xdr:grpSpPr>
      <xdr:sp macro="" textlink="">
        <xdr:nvSpPr>
          <xdr:cNvPr id="4132" name="Textfeld 413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33" name="Gruppieren 413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34" name="Gerade Verbindung mit Pfeil 413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35" name="Ellipse 413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36" name="Gerade Verbindung mit Pfeil 413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37" name="Gerade Verbindung mit Pfeil 413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38" name="Gerade Verbindung mit Pfeil 413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39" name="Gerade Verbindung mit Pfeil 413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99</xdr:row>
      <xdr:rowOff>3743</xdr:rowOff>
    </xdr:from>
    <xdr:to>
      <xdr:col>18</xdr:col>
      <xdr:colOff>198858</xdr:colOff>
      <xdr:row>103</xdr:row>
      <xdr:rowOff>152056</xdr:rowOff>
    </xdr:to>
    <xdr:grpSp>
      <xdr:nvGrpSpPr>
        <xdr:cNvPr id="4140" name="Gruppieren 4139"/>
        <xdr:cNvGrpSpPr/>
      </xdr:nvGrpSpPr>
      <xdr:grpSpPr>
        <a:xfrm>
          <a:off x="8549707" y="20187218"/>
          <a:ext cx="412151" cy="776963"/>
          <a:chOff x="3258122" y="972939"/>
          <a:chExt cx="412887" cy="777862"/>
        </a:xfrm>
      </xdr:grpSpPr>
      <xdr:sp macro="" textlink="">
        <xdr:nvSpPr>
          <xdr:cNvPr id="4141" name="Textfeld 414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42" name="Gruppieren 414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43" name="Gerade Verbindung mit Pfeil 414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44" name="Ellipse 414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45" name="Gerade Verbindung mit Pfeil 414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6" name="Gerade Verbindung mit Pfeil 414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7" name="Gerade Verbindung mit Pfeil 414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8" name="Gerade Verbindung mit Pfeil 414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108</xdr:row>
      <xdr:rowOff>97921</xdr:rowOff>
    </xdr:from>
    <xdr:to>
      <xdr:col>1</xdr:col>
      <xdr:colOff>273720</xdr:colOff>
      <xdr:row>111</xdr:row>
      <xdr:rowOff>7327</xdr:rowOff>
    </xdr:to>
    <xdr:cxnSp macro="">
      <xdr:nvCxnSpPr>
        <xdr:cNvPr id="4149" name="Gerade Verbindung mit Pfeil 4148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105</xdr:row>
      <xdr:rowOff>1</xdr:rowOff>
    </xdr:from>
    <xdr:to>
      <xdr:col>6</xdr:col>
      <xdr:colOff>7705</xdr:colOff>
      <xdr:row>108</xdr:row>
      <xdr:rowOff>80596</xdr:rowOff>
    </xdr:to>
    <xdr:cxnSp macro="">
      <xdr:nvCxnSpPr>
        <xdr:cNvPr id="4150" name="Gerade Verbindung mit Pfeil 4149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108</xdr:row>
      <xdr:rowOff>94710</xdr:rowOff>
    </xdr:from>
    <xdr:to>
      <xdr:col>17</xdr:col>
      <xdr:colOff>505560</xdr:colOff>
      <xdr:row>108</xdr:row>
      <xdr:rowOff>94710</xdr:rowOff>
    </xdr:to>
    <xdr:cxnSp macro="">
      <xdr:nvCxnSpPr>
        <xdr:cNvPr id="4151" name="Gerade Verbindung mit Pfeil 4150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108</xdr:row>
      <xdr:rowOff>80595</xdr:rowOff>
    </xdr:to>
    <xdr:cxnSp macro="">
      <xdr:nvCxnSpPr>
        <xdr:cNvPr id="4152" name="Gerade Verbindung mit Pfeil 4151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104</xdr:row>
      <xdr:rowOff>189034</xdr:rowOff>
    </xdr:from>
    <xdr:to>
      <xdr:col>14</xdr:col>
      <xdr:colOff>511420</xdr:colOff>
      <xdr:row>108</xdr:row>
      <xdr:rowOff>79129</xdr:rowOff>
    </xdr:to>
    <xdr:cxnSp macro="">
      <xdr:nvCxnSpPr>
        <xdr:cNvPr id="4153" name="Gerade Verbindung mit Pfeil 4152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104</xdr:row>
      <xdr:rowOff>187568</xdr:rowOff>
    </xdr:from>
    <xdr:to>
      <xdr:col>17</xdr:col>
      <xdr:colOff>509955</xdr:colOff>
      <xdr:row>108</xdr:row>
      <xdr:rowOff>77663</xdr:rowOff>
    </xdr:to>
    <xdr:cxnSp macro="">
      <xdr:nvCxnSpPr>
        <xdr:cNvPr id="4154" name="Gerade Verbindung mit Pfeil 4153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105</xdr:row>
      <xdr:rowOff>5862</xdr:rowOff>
    </xdr:from>
    <xdr:to>
      <xdr:col>2</xdr:col>
      <xdr:colOff>511797</xdr:colOff>
      <xdr:row>108</xdr:row>
      <xdr:rowOff>84568</xdr:rowOff>
    </xdr:to>
    <xdr:cxnSp macro="">
      <xdr:nvCxnSpPr>
        <xdr:cNvPr id="4155" name="Gerade Verbindung mit Pfeil 4154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112</xdr:row>
      <xdr:rowOff>14654</xdr:rowOff>
    </xdr:from>
    <xdr:to>
      <xdr:col>1</xdr:col>
      <xdr:colOff>276226</xdr:colOff>
      <xdr:row>112</xdr:row>
      <xdr:rowOff>155264</xdr:rowOff>
    </xdr:to>
    <xdr:cxnSp macro="">
      <xdr:nvCxnSpPr>
        <xdr:cNvPr id="4156" name="Gerade Verbindung mit Pfeil 4155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99</xdr:row>
      <xdr:rowOff>5505</xdr:rowOff>
    </xdr:from>
    <xdr:to>
      <xdr:col>12</xdr:col>
      <xdr:colOff>206125</xdr:colOff>
      <xdr:row>103</xdr:row>
      <xdr:rowOff>153818</xdr:rowOff>
    </xdr:to>
    <xdr:grpSp>
      <xdr:nvGrpSpPr>
        <xdr:cNvPr id="4157" name="Gruppieren 4156"/>
        <xdr:cNvGrpSpPr/>
      </xdr:nvGrpSpPr>
      <xdr:grpSpPr>
        <a:xfrm>
          <a:off x="6137625" y="20188980"/>
          <a:ext cx="412150" cy="776963"/>
          <a:chOff x="3258122" y="972939"/>
          <a:chExt cx="412887" cy="777862"/>
        </a:xfrm>
      </xdr:grpSpPr>
      <xdr:sp macro="" textlink="">
        <xdr:nvSpPr>
          <xdr:cNvPr id="4158" name="Textfeld 415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59" name="Gruppieren 415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60" name="Gerade Verbindung mit Pfeil 415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61" name="Ellipse 416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62" name="Gerade Verbindung mit Pfeil 416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63" name="Gerade Verbindung mit Pfeil 416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64" name="Gerade Verbindung mit Pfeil 416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65" name="Gerade Verbindung mit Pfeil 416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104</xdr:row>
      <xdr:rowOff>189034</xdr:rowOff>
    </xdr:from>
    <xdr:to>
      <xdr:col>11</xdr:col>
      <xdr:colOff>511420</xdr:colOff>
      <xdr:row>108</xdr:row>
      <xdr:rowOff>79129</xdr:rowOff>
    </xdr:to>
    <xdr:cxnSp macro="">
      <xdr:nvCxnSpPr>
        <xdr:cNvPr id="4166" name="Gerade Verbindung mit Pfeil 4165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122</xdr:row>
      <xdr:rowOff>8175</xdr:rowOff>
    </xdr:from>
    <xdr:to>
      <xdr:col>6</xdr:col>
      <xdr:colOff>200312</xdr:colOff>
      <xdr:row>126</xdr:row>
      <xdr:rowOff>156488</xdr:rowOff>
    </xdr:to>
    <xdr:grpSp>
      <xdr:nvGrpSpPr>
        <xdr:cNvPr id="4168" name="Gruppieren 4167"/>
        <xdr:cNvGrpSpPr/>
      </xdr:nvGrpSpPr>
      <xdr:grpSpPr>
        <a:xfrm>
          <a:off x="3712460" y="25201800"/>
          <a:ext cx="412152" cy="776963"/>
          <a:chOff x="3258122" y="972939"/>
          <a:chExt cx="412887" cy="777862"/>
        </a:xfrm>
      </xdr:grpSpPr>
      <xdr:sp macro="" textlink="">
        <xdr:nvSpPr>
          <xdr:cNvPr id="4169" name="Textfeld 416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70" name="Gruppieren 416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71" name="Gerade Verbindung mit Pfeil 417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72" name="Ellipse 417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73" name="Gerade Verbindung mit Pfeil 417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74" name="Gerade Verbindung mit Pfeil 417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75" name="Gerade Verbindung mit Pfeil 417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76" name="Gerade Verbindung mit Pfeil 417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122</xdr:row>
      <xdr:rowOff>8176</xdr:rowOff>
    </xdr:from>
    <xdr:to>
      <xdr:col>9</xdr:col>
      <xdr:colOff>200312</xdr:colOff>
      <xdr:row>126</xdr:row>
      <xdr:rowOff>156489</xdr:rowOff>
    </xdr:to>
    <xdr:grpSp>
      <xdr:nvGrpSpPr>
        <xdr:cNvPr id="4177" name="Gruppieren 4176"/>
        <xdr:cNvGrpSpPr/>
      </xdr:nvGrpSpPr>
      <xdr:grpSpPr>
        <a:xfrm>
          <a:off x="4922136" y="25201801"/>
          <a:ext cx="412151" cy="776963"/>
          <a:chOff x="3258122" y="972939"/>
          <a:chExt cx="412887" cy="777862"/>
        </a:xfrm>
      </xdr:grpSpPr>
      <xdr:sp macro="" textlink="">
        <xdr:nvSpPr>
          <xdr:cNvPr id="4178" name="Textfeld 417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79" name="Gruppieren 417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80" name="Gerade Verbindung mit Pfeil 417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81" name="Ellipse 418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82" name="Gerade Verbindung mit Pfeil 418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3" name="Gerade Verbindung mit Pfeil 418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4" name="Gerade Verbindung mit Pfeil 418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85" name="Gerade Verbindung mit Pfeil 418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122</xdr:row>
      <xdr:rowOff>5505</xdr:rowOff>
    </xdr:from>
    <xdr:to>
      <xdr:col>15</xdr:col>
      <xdr:colOff>206125</xdr:colOff>
      <xdr:row>126</xdr:row>
      <xdr:rowOff>153818</xdr:rowOff>
    </xdr:to>
    <xdr:grpSp>
      <xdr:nvGrpSpPr>
        <xdr:cNvPr id="4186" name="Gruppieren 4185"/>
        <xdr:cNvGrpSpPr/>
      </xdr:nvGrpSpPr>
      <xdr:grpSpPr>
        <a:xfrm>
          <a:off x="7347300" y="25199130"/>
          <a:ext cx="412150" cy="776963"/>
          <a:chOff x="3258122" y="972939"/>
          <a:chExt cx="412887" cy="777862"/>
        </a:xfrm>
      </xdr:grpSpPr>
      <xdr:sp macro="" textlink="">
        <xdr:nvSpPr>
          <xdr:cNvPr id="4187" name="Textfeld 418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88" name="Gruppieren 418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89" name="Gerade Verbindung mit Pfeil 418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90" name="Ellipse 418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191" name="Gerade Verbindung mit Pfeil 419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92" name="Gerade Verbindung mit Pfeil 419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93" name="Gerade Verbindung mit Pfeil 419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94" name="Gerade Verbindung mit Pfeil 419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122</xdr:row>
      <xdr:rowOff>3743</xdr:rowOff>
    </xdr:from>
    <xdr:to>
      <xdr:col>18</xdr:col>
      <xdr:colOff>198858</xdr:colOff>
      <xdr:row>126</xdr:row>
      <xdr:rowOff>152056</xdr:rowOff>
    </xdr:to>
    <xdr:grpSp>
      <xdr:nvGrpSpPr>
        <xdr:cNvPr id="4195" name="Gruppieren 4194"/>
        <xdr:cNvGrpSpPr/>
      </xdr:nvGrpSpPr>
      <xdr:grpSpPr>
        <a:xfrm>
          <a:off x="8549707" y="25197368"/>
          <a:ext cx="412151" cy="776963"/>
          <a:chOff x="3258122" y="972939"/>
          <a:chExt cx="412887" cy="777862"/>
        </a:xfrm>
      </xdr:grpSpPr>
      <xdr:sp macro="" textlink="">
        <xdr:nvSpPr>
          <xdr:cNvPr id="4196" name="Textfeld 419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197" name="Gruppieren 419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198" name="Gerade Verbindung mit Pfeil 419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99" name="Ellipse 419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00" name="Gerade Verbindung mit Pfeil 419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01" name="Gerade Verbindung mit Pfeil 420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02" name="Gerade Verbindung mit Pfeil 420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03" name="Gerade Verbindung mit Pfeil 420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131</xdr:row>
      <xdr:rowOff>97921</xdr:rowOff>
    </xdr:from>
    <xdr:to>
      <xdr:col>1</xdr:col>
      <xdr:colOff>273720</xdr:colOff>
      <xdr:row>134</xdr:row>
      <xdr:rowOff>7327</xdr:rowOff>
    </xdr:to>
    <xdr:cxnSp macro="">
      <xdr:nvCxnSpPr>
        <xdr:cNvPr id="4204" name="Gerade Verbindung mit Pfeil 4203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128</xdr:row>
      <xdr:rowOff>1</xdr:rowOff>
    </xdr:from>
    <xdr:to>
      <xdr:col>6</xdr:col>
      <xdr:colOff>7705</xdr:colOff>
      <xdr:row>131</xdr:row>
      <xdr:rowOff>80596</xdr:rowOff>
    </xdr:to>
    <xdr:cxnSp macro="">
      <xdr:nvCxnSpPr>
        <xdr:cNvPr id="4205" name="Gerade Verbindung mit Pfeil 4204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131</xdr:row>
      <xdr:rowOff>94710</xdr:rowOff>
    </xdr:from>
    <xdr:to>
      <xdr:col>17</xdr:col>
      <xdr:colOff>505560</xdr:colOff>
      <xdr:row>131</xdr:row>
      <xdr:rowOff>94710</xdr:rowOff>
    </xdr:to>
    <xdr:cxnSp macro="">
      <xdr:nvCxnSpPr>
        <xdr:cNvPr id="4206" name="Gerade Verbindung mit Pfeil 4205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0</xdr:colOff>
      <xdr:row>131</xdr:row>
      <xdr:rowOff>80595</xdr:rowOff>
    </xdr:to>
    <xdr:cxnSp macro="">
      <xdr:nvCxnSpPr>
        <xdr:cNvPr id="4207" name="Gerade Verbindung mit Pfeil 4206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127</xdr:row>
      <xdr:rowOff>189034</xdr:rowOff>
    </xdr:from>
    <xdr:to>
      <xdr:col>14</xdr:col>
      <xdr:colOff>511420</xdr:colOff>
      <xdr:row>131</xdr:row>
      <xdr:rowOff>79129</xdr:rowOff>
    </xdr:to>
    <xdr:cxnSp macro="">
      <xdr:nvCxnSpPr>
        <xdr:cNvPr id="4208" name="Gerade Verbindung mit Pfeil 4207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127</xdr:row>
      <xdr:rowOff>187568</xdr:rowOff>
    </xdr:from>
    <xdr:to>
      <xdr:col>17</xdr:col>
      <xdr:colOff>509955</xdr:colOff>
      <xdr:row>131</xdr:row>
      <xdr:rowOff>77663</xdr:rowOff>
    </xdr:to>
    <xdr:cxnSp macro="">
      <xdr:nvCxnSpPr>
        <xdr:cNvPr id="4209" name="Gerade Verbindung mit Pfeil 4208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128</xdr:row>
      <xdr:rowOff>5862</xdr:rowOff>
    </xdr:from>
    <xdr:to>
      <xdr:col>2</xdr:col>
      <xdr:colOff>511797</xdr:colOff>
      <xdr:row>131</xdr:row>
      <xdr:rowOff>84568</xdr:rowOff>
    </xdr:to>
    <xdr:cxnSp macro="">
      <xdr:nvCxnSpPr>
        <xdr:cNvPr id="4210" name="Gerade Verbindung mit Pfeil 4209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135</xdr:row>
      <xdr:rowOff>14654</xdr:rowOff>
    </xdr:from>
    <xdr:to>
      <xdr:col>1</xdr:col>
      <xdr:colOff>276226</xdr:colOff>
      <xdr:row>135</xdr:row>
      <xdr:rowOff>155264</xdr:rowOff>
    </xdr:to>
    <xdr:cxnSp macro="">
      <xdr:nvCxnSpPr>
        <xdr:cNvPr id="4211" name="Gerade Verbindung mit Pfeil 4210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122</xdr:row>
      <xdr:rowOff>5505</xdr:rowOff>
    </xdr:from>
    <xdr:to>
      <xdr:col>12</xdr:col>
      <xdr:colOff>206125</xdr:colOff>
      <xdr:row>126</xdr:row>
      <xdr:rowOff>153818</xdr:rowOff>
    </xdr:to>
    <xdr:grpSp>
      <xdr:nvGrpSpPr>
        <xdr:cNvPr id="4212" name="Gruppieren 4211"/>
        <xdr:cNvGrpSpPr/>
      </xdr:nvGrpSpPr>
      <xdr:grpSpPr>
        <a:xfrm>
          <a:off x="6137625" y="25199130"/>
          <a:ext cx="412150" cy="776963"/>
          <a:chOff x="3258122" y="972939"/>
          <a:chExt cx="412887" cy="777862"/>
        </a:xfrm>
      </xdr:grpSpPr>
      <xdr:sp macro="" textlink="">
        <xdr:nvSpPr>
          <xdr:cNvPr id="4213" name="Textfeld 421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14" name="Gruppieren 421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15" name="Gerade Verbindung mit Pfeil 421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16" name="Ellipse 421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17" name="Gerade Verbindung mit Pfeil 421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18" name="Gerade Verbindung mit Pfeil 421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19" name="Gerade Verbindung mit Pfeil 421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20" name="Gerade Verbindung mit Pfeil 421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127</xdr:row>
      <xdr:rowOff>189034</xdr:rowOff>
    </xdr:from>
    <xdr:to>
      <xdr:col>11</xdr:col>
      <xdr:colOff>511420</xdr:colOff>
      <xdr:row>131</xdr:row>
      <xdr:rowOff>79129</xdr:rowOff>
    </xdr:to>
    <xdr:cxnSp macro="">
      <xdr:nvCxnSpPr>
        <xdr:cNvPr id="4221" name="Gerade Verbindung mit Pfeil 4220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145</xdr:row>
      <xdr:rowOff>8175</xdr:rowOff>
    </xdr:from>
    <xdr:to>
      <xdr:col>6</xdr:col>
      <xdr:colOff>200312</xdr:colOff>
      <xdr:row>149</xdr:row>
      <xdr:rowOff>156488</xdr:rowOff>
    </xdr:to>
    <xdr:grpSp>
      <xdr:nvGrpSpPr>
        <xdr:cNvPr id="4223" name="Gruppieren 4222"/>
        <xdr:cNvGrpSpPr/>
      </xdr:nvGrpSpPr>
      <xdr:grpSpPr>
        <a:xfrm>
          <a:off x="3712460" y="29107050"/>
          <a:ext cx="412152" cy="776963"/>
          <a:chOff x="3258122" y="972939"/>
          <a:chExt cx="412887" cy="777862"/>
        </a:xfrm>
      </xdr:grpSpPr>
      <xdr:sp macro="" textlink="">
        <xdr:nvSpPr>
          <xdr:cNvPr id="4224" name="Textfeld 422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25" name="Gruppieren 422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26" name="Gerade Verbindung mit Pfeil 422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27" name="Ellipse 422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28" name="Gerade Verbindung mit Pfeil 422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29" name="Gerade Verbindung mit Pfeil 422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0" name="Gerade Verbindung mit Pfeil 422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1" name="Gerade Verbindung mit Pfeil 423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145</xdr:row>
      <xdr:rowOff>8176</xdr:rowOff>
    </xdr:from>
    <xdr:to>
      <xdr:col>9</xdr:col>
      <xdr:colOff>200312</xdr:colOff>
      <xdr:row>149</xdr:row>
      <xdr:rowOff>156489</xdr:rowOff>
    </xdr:to>
    <xdr:grpSp>
      <xdr:nvGrpSpPr>
        <xdr:cNvPr id="4232" name="Gruppieren 4231"/>
        <xdr:cNvGrpSpPr/>
      </xdr:nvGrpSpPr>
      <xdr:grpSpPr>
        <a:xfrm>
          <a:off x="4922136" y="29107051"/>
          <a:ext cx="412151" cy="776963"/>
          <a:chOff x="3258122" y="972939"/>
          <a:chExt cx="412887" cy="777862"/>
        </a:xfrm>
      </xdr:grpSpPr>
      <xdr:sp macro="" textlink="">
        <xdr:nvSpPr>
          <xdr:cNvPr id="4233" name="Textfeld 423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34" name="Gruppieren 423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35" name="Gerade Verbindung mit Pfeil 423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36" name="Ellipse 423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37" name="Gerade Verbindung mit Pfeil 423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8" name="Gerade Verbindung mit Pfeil 423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9" name="Gerade Verbindung mit Pfeil 423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40" name="Gerade Verbindung mit Pfeil 423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145</xdr:row>
      <xdr:rowOff>5505</xdr:rowOff>
    </xdr:from>
    <xdr:to>
      <xdr:col>15</xdr:col>
      <xdr:colOff>206125</xdr:colOff>
      <xdr:row>149</xdr:row>
      <xdr:rowOff>153818</xdr:rowOff>
    </xdr:to>
    <xdr:grpSp>
      <xdr:nvGrpSpPr>
        <xdr:cNvPr id="4241" name="Gruppieren 4240"/>
        <xdr:cNvGrpSpPr/>
      </xdr:nvGrpSpPr>
      <xdr:grpSpPr>
        <a:xfrm>
          <a:off x="7347300" y="29104380"/>
          <a:ext cx="412150" cy="776963"/>
          <a:chOff x="3258122" y="972939"/>
          <a:chExt cx="412887" cy="777862"/>
        </a:xfrm>
      </xdr:grpSpPr>
      <xdr:sp macro="" textlink="">
        <xdr:nvSpPr>
          <xdr:cNvPr id="4242" name="Textfeld 424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43" name="Gruppieren 424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44" name="Gerade Verbindung mit Pfeil 424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45" name="Ellipse 424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46" name="Gerade Verbindung mit Pfeil 424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47" name="Gerade Verbindung mit Pfeil 424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48" name="Gerade Verbindung mit Pfeil 424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49" name="Gerade Verbindung mit Pfeil 424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145</xdr:row>
      <xdr:rowOff>3743</xdr:rowOff>
    </xdr:from>
    <xdr:to>
      <xdr:col>18</xdr:col>
      <xdr:colOff>198858</xdr:colOff>
      <xdr:row>149</xdr:row>
      <xdr:rowOff>152056</xdr:rowOff>
    </xdr:to>
    <xdr:grpSp>
      <xdr:nvGrpSpPr>
        <xdr:cNvPr id="4250" name="Gruppieren 4249"/>
        <xdr:cNvGrpSpPr/>
      </xdr:nvGrpSpPr>
      <xdr:grpSpPr>
        <a:xfrm>
          <a:off x="8549707" y="29102618"/>
          <a:ext cx="412151" cy="776963"/>
          <a:chOff x="3258122" y="972939"/>
          <a:chExt cx="412887" cy="777862"/>
        </a:xfrm>
      </xdr:grpSpPr>
      <xdr:sp macro="" textlink="">
        <xdr:nvSpPr>
          <xdr:cNvPr id="4251" name="Textfeld 425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52" name="Gruppieren 425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53" name="Gerade Verbindung mit Pfeil 425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54" name="Ellipse 425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55" name="Gerade Verbindung mit Pfeil 425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56" name="Gerade Verbindung mit Pfeil 425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57" name="Gerade Verbindung mit Pfeil 425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58" name="Gerade Verbindung mit Pfeil 425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154</xdr:row>
      <xdr:rowOff>97921</xdr:rowOff>
    </xdr:from>
    <xdr:to>
      <xdr:col>1</xdr:col>
      <xdr:colOff>273720</xdr:colOff>
      <xdr:row>157</xdr:row>
      <xdr:rowOff>7327</xdr:rowOff>
    </xdr:to>
    <xdr:cxnSp macro="">
      <xdr:nvCxnSpPr>
        <xdr:cNvPr id="4259" name="Gerade Verbindung mit Pfeil 425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151</xdr:row>
      <xdr:rowOff>1</xdr:rowOff>
    </xdr:from>
    <xdr:to>
      <xdr:col>6</xdr:col>
      <xdr:colOff>7705</xdr:colOff>
      <xdr:row>154</xdr:row>
      <xdr:rowOff>80596</xdr:rowOff>
    </xdr:to>
    <xdr:cxnSp macro="">
      <xdr:nvCxnSpPr>
        <xdr:cNvPr id="4260" name="Gerade Verbindung mit Pfeil 425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154</xdr:row>
      <xdr:rowOff>94710</xdr:rowOff>
    </xdr:from>
    <xdr:to>
      <xdr:col>17</xdr:col>
      <xdr:colOff>505560</xdr:colOff>
      <xdr:row>154</xdr:row>
      <xdr:rowOff>94710</xdr:rowOff>
    </xdr:to>
    <xdr:cxnSp macro="">
      <xdr:nvCxnSpPr>
        <xdr:cNvPr id="4261" name="Gerade Verbindung mit Pfeil 426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0</xdr:colOff>
      <xdr:row>154</xdr:row>
      <xdr:rowOff>80595</xdr:rowOff>
    </xdr:to>
    <xdr:cxnSp macro="">
      <xdr:nvCxnSpPr>
        <xdr:cNvPr id="4262" name="Gerade Verbindung mit Pfeil 426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150</xdr:row>
      <xdr:rowOff>189034</xdr:rowOff>
    </xdr:from>
    <xdr:to>
      <xdr:col>14</xdr:col>
      <xdr:colOff>511420</xdr:colOff>
      <xdr:row>154</xdr:row>
      <xdr:rowOff>79129</xdr:rowOff>
    </xdr:to>
    <xdr:cxnSp macro="">
      <xdr:nvCxnSpPr>
        <xdr:cNvPr id="4263" name="Gerade Verbindung mit Pfeil 426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150</xdr:row>
      <xdr:rowOff>187568</xdr:rowOff>
    </xdr:from>
    <xdr:to>
      <xdr:col>17</xdr:col>
      <xdr:colOff>509955</xdr:colOff>
      <xdr:row>154</xdr:row>
      <xdr:rowOff>77663</xdr:rowOff>
    </xdr:to>
    <xdr:cxnSp macro="">
      <xdr:nvCxnSpPr>
        <xdr:cNvPr id="4264" name="Gerade Verbindung mit Pfeil 426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151</xdr:row>
      <xdr:rowOff>5862</xdr:rowOff>
    </xdr:from>
    <xdr:to>
      <xdr:col>2</xdr:col>
      <xdr:colOff>511797</xdr:colOff>
      <xdr:row>154</xdr:row>
      <xdr:rowOff>84568</xdr:rowOff>
    </xdr:to>
    <xdr:cxnSp macro="">
      <xdr:nvCxnSpPr>
        <xdr:cNvPr id="4265" name="Gerade Verbindung mit Pfeil 426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158</xdr:row>
      <xdr:rowOff>14654</xdr:rowOff>
    </xdr:from>
    <xdr:to>
      <xdr:col>1</xdr:col>
      <xdr:colOff>276226</xdr:colOff>
      <xdr:row>158</xdr:row>
      <xdr:rowOff>155264</xdr:rowOff>
    </xdr:to>
    <xdr:cxnSp macro="">
      <xdr:nvCxnSpPr>
        <xdr:cNvPr id="4266" name="Gerade Verbindung mit Pfeil 426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145</xdr:row>
      <xdr:rowOff>5505</xdr:rowOff>
    </xdr:from>
    <xdr:to>
      <xdr:col>12</xdr:col>
      <xdr:colOff>206125</xdr:colOff>
      <xdr:row>149</xdr:row>
      <xdr:rowOff>153818</xdr:rowOff>
    </xdr:to>
    <xdr:grpSp>
      <xdr:nvGrpSpPr>
        <xdr:cNvPr id="4267" name="Gruppieren 4266"/>
        <xdr:cNvGrpSpPr/>
      </xdr:nvGrpSpPr>
      <xdr:grpSpPr>
        <a:xfrm>
          <a:off x="6137625" y="29104380"/>
          <a:ext cx="412150" cy="776963"/>
          <a:chOff x="3258122" y="972939"/>
          <a:chExt cx="412887" cy="777862"/>
        </a:xfrm>
      </xdr:grpSpPr>
      <xdr:sp macro="" textlink="">
        <xdr:nvSpPr>
          <xdr:cNvPr id="4268" name="Textfeld 426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69" name="Gruppieren 426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70" name="Gerade Verbindung mit Pfeil 426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71" name="Ellipse 427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72" name="Gerade Verbindung mit Pfeil 427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73" name="Gerade Verbindung mit Pfeil 427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74" name="Gerade Verbindung mit Pfeil 427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75" name="Gerade Verbindung mit Pfeil 427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150</xdr:row>
      <xdr:rowOff>189034</xdr:rowOff>
    </xdr:from>
    <xdr:to>
      <xdr:col>11</xdr:col>
      <xdr:colOff>511420</xdr:colOff>
      <xdr:row>154</xdr:row>
      <xdr:rowOff>79129</xdr:rowOff>
    </xdr:to>
    <xdr:cxnSp macro="">
      <xdr:nvCxnSpPr>
        <xdr:cNvPr id="4276" name="Gerade Verbindung mit Pfeil 427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168</xdr:row>
      <xdr:rowOff>8175</xdr:rowOff>
    </xdr:from>
    <xdr:to>
      <xdr:col>6</xdr:col>
      <xdr:colOff>200312</xdr:colOff>
      <xdr:row>172</xdr:row>
      <xdr:rowOff>156488</xdr:rowOff>
    </xdr:to>
    <xdr:grpSp>
      <xdr:nvGrpSpPr>
        <xdr:cNvPr id="4278" name="Gruppieren 4277"/>
        <xdr:cNvGrpSpPr/>
      </xdr:nvGrpSpPr>
      <xdr:grpSpPr>
        <a:xfrm>
          <a:off x="3712460" y="34117200"/>
          <a:ext cx="412152" cy="776963"/>
          <a:chOff x="3258122" y="972939"/>
          <a:chExt cx="412887" cy="777862"/>
        </a:xfrm>
      </xdr:grpSpPr>
      <xdr:sp macro="" textlink="">
        <xdr:nvSpPr>
          <xdr:cNvPr id="4279" name="Textfeld 427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80" name="Gruppieren 427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81" name="Gerade Verbindung mit Pfeil 428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82" name="Ellipse 428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83" name="Gerade Verbindung mit Pfeil 428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84" name="Gerade Verbindung mit Pfeil 428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85" name="Gerade Verbindung mit Pfeil 428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86" name="Gerade Verbindung mit Pfeil 428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168</xdr:row>
      <xdr:rowOff>8176</xdr:rowOff>
    </xdr:from>
    <xdr:to>
      <xdr:col>9</xdr:col>
      <xdr:colOff>200312</xdr:colOff>
      <xdr:row>172</xdr:row>
      <xdr:rowOff>156489</xdr:rowOff>
    </xdr:to>
    <xdr:grpSp>
      <xdr:nvGrpSpPr>
        <xdr:cNvPr id="4287" name="Gruppieren 4286"/>
        <xdr:cNvGrpSpPr/>
      </xdr:nvGrpSpPr>
      <xdr:grpSpPr>
        <a:xfrm>
          <a:off x="4922136" y="34117201"/>
          <a:ext cx="412151" cy="776963"/>
          <a:chOff x="3258122" y="972939"/>
          <a:chExt cx="412887" cy="777862"/>
        </a:xfrm>
      </xdr:grpSpPr>
      <xdr:sp macro="" textlink="">
        <xdr:nvSpPr>
          <xdr:cNvPr id="4288" name="Textfeld 428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89" name="Gruppieren 428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90" name="Gerade Verbindung mit Pfeil 428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291" name="Ellipse 429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292" name="Gerade Verbindung mit Pfeil 429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93" name="Gerade Verbindung mit Pfeil 429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94" name="Gerade Verbindung mit Pfeil 429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95" name="Gerade Verbindung mit Pfeil 429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168</xdr:row>
      <xdr:rowOff>5505</xdr:rowOff>
    </xdr:from>
    <xdr:to>
      <xdr:col>15</xdr:col>
      <xdr:colOff>206125</xdr:colOff>
      <xdr:row>172</xdr:row>
      <xdr:rowOff>153818</xdr:rowOff>
    </xdr:to>
    <xdr:grpSp>
      <xdr:nvGrpSpPr>
        <xdr:cNvPr id="4296" name="Gruppieren 4295"/>
        <xdr:cNvGrpSpPr/>
      </xdr:nvGrpSpPr>
      <xdr:grpSpPr>
        <a:xfrm>
          <a:off x="7347300" y="34114530"/>
          <a:ext cx="412150" cy="776963"/>
          <a:chOff x="3258122" y="972939"/>
          <a:chExt cx="412887" cy="777862"/>
        </a:xfrm>
      </xdr:grpSpPr>
      <xdr:sp macro="" textlink="">
        <xdr:nvSpPr>
          <xdr:cNvPr id="4297" name="Textfeld 429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298" name="Gruppieren 429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299" name="Gerade Verbindung mit Pfeil 429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00" name="Ellipse 429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01" name="Gerade Verbindung mit Pfeil 430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02" name="Gerade Verbindung mit Pfeil 430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03" name="Gerade Verbindung mit Pfeil 430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04" name="Gerade Verbindung mit Pfeil 430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168</xdr:row>
      <xdr:rowOff>3743</xdr:rowOff>
    </xdr:from>
    <xdr:to>
      <xdr:col>18</xdr:col>
      <xdr:colOff>198858</xdr:colOff>
      <xdr:row>172</xdr:row>
      <xdr:rowOff>152056</xdr:rowOff>
    </xdr:to>
    <xdr:grpSp>
      <xdr:nvGrpSpPr>
        <xdr:cNvPr id="4305" name="Gruppieren 4304"/>
        <xdr:cNvGrpSpPr/>
      </xdr:nvGrpSpPr>
      <xdr:grpSpPr>
        <a:xfrm>
          <a:off x="8549707" y="34112768"/>
          <a:ext cx="412151" cy="776963"/>
          <a:chOff x="3258122" y="972939"/>
          <a:chExt cx="412887" cy="777862"/>
        </a:xfrm>
      </xdr:grpSpPr>
      <xdr:sp macro="" textlink="">
        <xdr:nvSpPr>
          <xdr:cNvPr id="4306" name="Textfeld 430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07" name="Gruppieren 430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08" name="Gerade Verbindung mit Pfeil 430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09" name="Ellipse 430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10" name="Gerade Verbindung mit Pfeil 430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11" name="Gerade Verbindung mit Pfeil 431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12" name="Gerade Verbindung mit Pfeil 431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13" name="Gerade Verbindung mit Pfeil 431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177</xdr:row>
      <xdr:rowOff>97921</xdr:rowOff>
    </xdr:from>
    <xdr:to>
      <xdr:col>1</xdr:col>
      <xdr:colOff>273720</xdr:colOff>
      <xdr:row>180</xdr:row>
      <xdr:rowOff>7327</xdr:rowOff>
    </xdr:to>
    <xdr:cxnSp macro="">
      <xdr:nvCxnSpPr>
        <xdr:cNvPr id="4314" name="Gerade Verbindung mit Pfeil 4313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174</xdr:row>
      <xdr:rowOff>1</xdr:rowOff>
    </xdr:from>
    <xdr:to>
      <xdr:col>6</xdr:col>
      <xdr:colOff>7705</xdr:colOff>
      <xdr:row>177</xdr:row>
      <xdr:rowOff>80596</xdr:rowOff>
    </xdr:to>
    <xdr:cxnSp macro="">
      <xdr:nvCxnSpPr>
        <xdr:cNvPr id="4315" name="Gerade Verbindung mit Pfeil 4314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177</xdr:row>
      <xdr:rowOff>94710</xdr:rowOff>
    </xdr:from>
    <xdr:to>
      <xdr:col>17</xdr:col>
      <xdr:colOff>505560</xdr:colOff>
      <xdr:row>177</xdr:row>
      <xdr:rowOff>94710</xdr:rowOff>
    </xdr:to>
    <xdr:cxnSp macro="">
      <xdr:nvCxnSpPr>
        <xdr:cNvPr id="4316" name="Gerade Verbindung mit Pfeil 4315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0</xdr:colOff>
      <xdr:row>177</xdr:row>
      <xdr:rowOff>80595</xdr:rowOff>
    </xdr:to>
    <xdr:cxnSp macro="">
      <xdr:nvCxnSpPr>
        <xdr:cNvPr id="4317" name="Gerade Verbindung mit Pfeil 4316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173</xdr:row>
      <xdr:rowOff>189034</xdr:rowOff>
    </xdr:from>
    <xdr:to>
      <xdr:col>14</xdr:col>
      <xdr:colOff>511420</xdr:colOff>
      <xdr:row>177</xdr:row>
      <xdr:rowOff>79129</xdr:rowOff>
    </xdr:to>
    <xdr:cxnSp macro="">
      <xdr:nvCxnSpPr>
        <xdr:cNvPr id="4318" name="Gerade Verbindung mit Pfeil 4317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173</xdr:row>
      <xdr:rowOff>187568</xdr:rowOff>
    </xdr:from>
    <xdr:to>
      <xdr:col>17</xdr:col>
      <xdr:colOff>509955</xdr:colOff>
      <xdr:row>177</xdr:row>
      <xdr:rowOff>77663</xdr:rowOff>
    </xdr:to>
    <xdr:cxnSp macro="">
      <xdr:nvCxnSpPr>
        <xdr:cNvPr id="4319" name="Gerade Verbindung mit Pfeil 4318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174</xdr:row>
      <xdr:rowOff>5862</xdr:rowOff>
    </xdr:from>
    <xdr:to>
      <xdr:col>2</xdr:col>
      <xdr:colOff>511797</xdr:colOff>
      <xdr:row>177</xdr:row>
      <xdr:rowOff>84568</xdr:rowOff>
    </xdr:to>
    <xdr:cxnSp macro="">
      <xdr:nvCxnSpPr>
        <xdr:cNvPr id="4320" name="Gerade Verbindung mit Pfeil 4319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181</xdr:row>
      <xdr:rowOff>14654</xdr:rowOff>
    </xdr:from>
    <xdr:to>
      <xdr:col>1</xdr:col>
      <xdr:colOff>276226</xdr:colOff>
      <xdr:row>181</xdr:row>
      <xdr:rowOff>155264</xdr:rowOff>
    </xdr:to>
    <xdr:cxnSp macro="">
      <xdr:nvCxnSpPr>
        <xdr:cNvPr id="4321" name="Gerade Verbindung mit Pfeil 4320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168</xdr:row>
      <xdr:rowOff>5505</xdr:rowOff>
    </xdr:from>
    <xdr:to>
      <xdr:col>12</xdr:col>
      <xdr:colOff>206125</xdr:colOff>
      <xdr:row>172</xdr:row>
      <xdr:rowOff>153818</xdr:rowOff>
    </xdr:to>
    <xdr:grpSp>
      <xdr:nvGrpSpPr>
        <xdr:cNvPr id="4322" name="Gruppieren 4321"/>
        <xdr:cNvGrpSpPr/>
      </xdr:nvGrpSpPr>
      <xdr:grpSpPr>
        <a:xfrm>
          <a:off x="6137625" y="34114530"/>
          <a:ext cx="412150" cy="776963"/>
          <a:chOff x="3258122" y="972939"/>
          <a:chExt cx="412887" cy="777862"/>
        </a:xfrm>
      </xdr:grpSpPr>
      <xdr:sp macro="" textlink="">
        <xdr:nvSpPr>
          <xdr:cNvPr id="4323" name="Textfeld 432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24" name="Gruppieren 432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25" name="Gerade Verbindung mit Pfeil 432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26" name="Ellipse 432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27" name="Gerade Verbindung mit Pfeil 432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28" name="Gerade Verbindung mit Pfeil 432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29" name="Gerade Verbindung mit Pfeil 432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30" name="Gerade Verbindung mit Pfeil 432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173</xdr:row>
      <xdr:rowOff>189034</xdr:rowOff>
    </xdr:from>
    <xdr:to>
      <xdr:col>11</xdr:col>
      <xdr:colOff>511420</xdr:colOff>
      <xdr:row>177</xdr:row>
      <xdr:rowOff>79129</xdr:rowOff>
    </xdr:to>
    <xdr:cxnSp macro="">
      <xdr:nvCxnSpPr>
        <xdr:cNvPr id="4331" name="Gerade Verbindung mit Pfeil 4330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191</xdr:row>
      <xdr:rowOff>8175</xdr:rowOff>
    </xdr:from>
    <xdr:to>
      <xdr:col>6</xdr:col>
      <xdr:colOff>200312</xdr:colOff>
      <xdr:row>195</xdr:row>
      <xdr:rowOff>156488</xdr:rowOff>
    </xdr:to>
    <xdr:grpSp>
      <xdr:nvGrpSpPr>
        <xdr:cNvPr id="4333" name="Gruppieren 4332"/>
        <xdr:cNvGrpSpPr/>
      </xdr:nvGrpSpPr>
      <xdr:grpSpPr>
        <a:xfrm>
          <a:off x="3712460" y="39127350"/>
          <a:ext cx="412152" cy="776963"/>
          <a:chOff x="3258122" y="972939"/>
          <a:chExt cx="412887" cy="777862"/>
        </a:xfrm>
      </xdr:grpSpPr>
      <xdr:sp macro="" textlink="">
        <xdr:nvSpPr>
          <xdr:cNvPr id="4334" name="Textfeld 433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35" name="Gruppieren 433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36" name="Gerade Verbindung mit Pfeil 433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37" name="Ellipse 433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38" name="Gerade Verbindung mit Pfeil 433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39" name="Gerade Verbindung mit Pfeil 433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0" name="Gerade Verbindung mit Pfeil 433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1" name="Gerade Verbindung mit Pfeil 434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191</xdr:row>
      <xdr:rowOff>8176</xdr:rowOff>
    </xdr:from>
    <xdr:to>
      <xdr:col>9</xdr:col>
      <xdr:colOff>200312</xdr:colOff>
      <xdr:row>195</xdr:row>
      <xdr:rowOff>156489</xdr:rowOff>
    </xdr:to>
    <xdr:grpSp>
      <xdr:nvGrpSpPr>
        <xdr:cNvPr id="4342" name="Gruppieren 4341"/>
        <xdr:cNvGrpSpPr/>
      </xdr:nvGrpSpPr>
      <xdr:grpSpPr>
        <a:xfrm>
          <a:off x="4922136" y="39127351"/>
          <a:ext cx="412151" cy="776963"/>
          <a:chOff x="3258122" y="972939"/>
          <a:chExt cx="412887" cy="777862"/>
        </a:xfrm>
      </xdr:grpSpPr>
      <xdr:sp macro="" textlink="">
        <xdr:nvSpPr>
          <xdr:cNvPr id="4343" name="Textfeld 434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44" name="Gruppieren 434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45" name="Gerade Verbindung mit Pfeil 434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46" name="Ellipse 434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47" name="Gerade Verbindung mit Pfeil 434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8" name="Gerade Verbindung mit Pfeil 434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9" name="Gerade Verbindung mit Pfeil 434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0" name="Gerade Verbindung mit Pfeil 434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191</xdr:row>
      <xdr:rowOff>5505</xdr:rowOff>
    </xdr:from>
    <xdr:to>
      <xdr:col>15</xdr:col>
      <xdr:colOff>206125</xdr:colOff>
      <xdr:row>195</xdr:row>
      <xdr:rowOff>153818</xdr:rowOff>
    </xdr:to>
    <xdr:grpSp>
      <xdr:nvGrpSpPr>
        <xdr:cNvPr id="4351" name="Gruppieren 4350"/>
        <xdr:cNvGrpSpPr/>
      </xdr:nvGrpSpPr>
      <xdr:grpSpPr>
        <a:xfrm>
          <a:off x="7347300" y="39124680"/>
          <a:ext cx="412150" cy="776963"/>
          <a:chOff x="3258122" y="972939"/>
          <a:chExt cx="412887" cy="777862"/>
        </a:xfrm>
      </xdr:grpSpPr>
      <xdr:sp macro="" textlink="">
        <xdr:nvSpPr>
          <xdr:cNvPr id="4352" name="Textfeld 435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53" name="Gruppieren 435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54" name="Gerade Verbindung mit Pfeil 435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55" name="Ellipse 435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56" name="Gerade Verbindung mit Pfeil 435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7" name="Gerade Verbindung mit Pfeil 435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8" name="Gerade Verbindung mit Pfeil 435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9" name="Gerade Verbindung mit Pfeil 435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191</xdr:row>
      <xdr:rowOff>3743</xdr:rowOff>
    </xdr:from>
    <xdr:to>
      <xdr:col>18</xdr:col>
      <xdr:colOff>198858</xdr:colOff>
      <xdr:row>195</xdr:row>
      <xdr:rowOff>152056</xdr:rowOff>
    </xdr:to>
    <xdr:grpSp>
      <xdr:nvGrpSpPr>
        <xdr:cNvPr id="4360" name="Gruppieren 4359"/>
        <xdr:cNvGrpSpPr/>
      </xdr:nvGrpSpPr>
      <xdr:grpSpPr>
        <a:xfrm>
          <a:off x="8549707" y="39122918"/>
          <a:ext cx="412151" cy="776963"/>
          <a:chOff x="3258122" y="972939"/>
          <a:chExt cx="412887" cy="777862"/>
        </a:xfrm>
      </xdr:grpSpPr>
      <xdr:sp macro="" textlink="">
        <xdr:nvSpPr>
          <xdr:cNvPr id="4361" name="Textfeld 436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62" name="Gruppieren 436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63" name="Gerade Verbindung mit Pfeil 436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64" name="Ellipse 436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65" name="Gerade Verbindung mit Pfeil 436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66" name="Gerade Verbindung mit Pfeil 436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67" name="Gerade Verbindung mit Pfeil 436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68" name="Gerade Verbindung mit Pfeil 436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200</xdr:row>
      <xdr:rowOff>97921</xdr:rowOff>
    </xdr:from>
    <xdr:to>
      <xdr:col>1</xdr:col>
      <xdr:colOff>273720</xdr:colOff>
      <xdr:row>203</xdr:row>
      <xdr:rowOff>7327</xdr:rowOff>
    </xdr:to>
    <xdr:cxnSp macro="">
      <xdr:nvCxnSpPr>
        <xdr:cNvPr id="4369" name="Gerade Verbindung mit Pfeil 4368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197</xdr:row>
      <xdr:rowOff>1</xdr:rowOff>
    </xdr:from>
    <xdr:to>
      <xdr:col>6</xdr:col>
      <xdr:colOff>7705</xdr:colOff>
      <xdr:row>200</xdr:row>
      <xdr:rowOff>80596</xdr:rowOff>
    </xdr:to>
    <xdr:cxnSp macro="">
      <xdr:nvCxnSpPr>
        <xdr:cNvPr id="4370" name="Gerade Verbindung mit Pfeil 4369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200</xdr:row>
      <xdr:rowOff>94710</xdr:rowOff>
    </xdr:from>
    <xdr:to>
      <xdr:col>17</xdr:col>
      <xdr:colOff>505560</xdr:colOff>
      <xdr:row>200</xdr:row>
      <xdr:rowOff>94710</xdr:rowOff>
    </xdr:to>
    <xdr:cxnSp macro="">
      <xdr:nvCxnSpPr>
        <xdr:cNvPr id="4371" name="Gerade Verbindung mit Pfeil 4370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0</xdr:colOff>
      <xdr:row>200</xdr:row>
      <xdr:rowOff>80595</xdr:rowOff>
    </xdr:to>
    <xdr:cxnSp macro="">
      <xdr:nvCxnSpPr>
        <xdr:cNvPr id="4372" name="Gerade Verbindung mit Pfeil 4371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196</xdr:row>
      <xdr:rowOff>189034</xdr:rowOff>
    </xdr:from>
    <xdr:to>
      <xdr:col>14</xdr:col>
      <xdr:colOff>511420</xdr:colOff>
      <xdr:row>200</xdr:row>
      <xdr:rowOff>79129</xdr:rowOff>
    </xdr:to>
    <xdr:cxnSp macro="">
      <xdr:nvCxnSpPr>
        <xdr:cNvPr id="4373" name="Gerade Verbindung mit Pfeil 4372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196</xdr:row>
      <xdr:rowOff>187568</xdr:rowOff>
    </xdr:from>
    <xdr:to>
      <xdr:col>17</xdr:col>
      <xdr:colOff>509955</xdr:colOff>
      <xdr:row>200</xdr:row>
      <xdr:rowOff>77663</xdr:rowOff>
    </xdr:to>
    <xdr:cxnSp macro="">
      <xdr:nvCxnSpPr>
        <xdr:cNvPr id="4374" name="Gerade Verbindung mit Pfeil 4373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197</xdr:row>
      <xdr:rowOff>5862</xdr:rowOff>
    </xdr:from>
    <xdr:to>
      <xdr:col>2</xdr:col>
      <xdr:colOff>511797</xdr:colOff>
      <xdr:row>200</xdr:row>
      <xdr:rowOff>84568</xdr:rowOff>
    </xdr:to>
    <xdr:cxnSp macro="">
      <xdr:nvCxnSpPr>
        <xdr:cNvPr id="4375" name="Gerade Verbindung mit Pfeil 4374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204</xdr:row>
      <xdr:rowOff>14654</xdr:rowOff>
    </xdr:from>
    <xdr:to>
      <xdr:col>1</xdr:col>
      <xdr:colOff>276226</xdr:colOff>
      <xdr:row>204</xdr:row>
      <xdr:rowOff>155264</xdr:rowOff>
    </xdr:to>
    <xdr:cxnSp macro="">
      <xdr:nvCxnSpPr>
        <xdr:cNvPr id="4376" name="Gerade Verbindung mit Pfeil 4375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191</xdr:row>
      <xdr:rowOff>5505</xdr:rowOff>
    </xdr:from>
    <xdr:to>
      <xdr:col>12</xdr:col>
      <xdr:colOff>206125</xdr:colOff>
      <xdr:row>195</xdr:row>
      <xdr:rowOff>153818</xdr:rowOff>
    </xdr:to>
    <xdr:grpSp>
      <xdr:nvGrpSpPr>
        <xdr:cNvPr id="4377" name="Gruppieren 4376"/>
        <xdr:cNvGrpSpPr/>
      </xdr:nvGrpSpPr>
      <xdr:grpSpPr>
        <a:xfrm>
          <a:off x="6137625" y="39124680"/>
          <a:ext cx="412150" cy="776963"/>
          <a:chOff x="3258122" y="972939"/>
          <a:chExt cx="412887" cy="777862"/>
        </a:xfrm>
      </xdr:grpSpPr>
      <xdr:sp macro="" textlink="">
        <xdr:nvSpPr>
          <xdr:cNvPr id="4378" name="Textfeld 437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79" name="Gruppieren 437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80" name="Gerade Verbindung mit Pfeil 437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81" name="Ellipse 438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82" name="Gerade Verbindung mit Pfeil 438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83" name="Gerade Verbindung mit Pfeil 438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84" name="Gerade Verbindung mit Pfeil 438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85" name="Gerade Verbindung mit Pfeil 438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196</xdr:row>
      <xdr:rowOff>189034</xdr:rowOff>
    </xdr:from>
    <xdr:to>
      <xdr:col>11</xdr:col>
      <xdr:colOff>511420</xdr:colOff>
      <xdr:row>200</xdr:row>
      <xdr:rowOff>79129</xdr:rowOff>
    </xdr:to>
    <xdr:cxnSp macro="">
      <xdr:nvCxnSpPr>
        <xdr:cNvPr id="4386" name="Gerade Verbindung mit Pfeil 4385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214</xdr:row>
      <xdr:rowOff>8175</xdr:rowOff>
    </xdr:from>
    <xdr:to>
      <xdr:col>6</xdr:col>
      <xdr:colOff>200312</xdr:colOff>
      <xdr:row>218</xdr:row>
      <xdr:rowOff>156488</xdr:rowOff>
    </xdr:to>
    <xdr:grpSp>
      <xdr:nvGrpSpPr>
        <xdr:cNvPr id="4388" name="Gruppieren 4387"/>
        <xdr:cNvGrpSpPr/>
      </xdr:nvGrpSpPr>
      <xdr:grpSpPr>
        <a:xfrm>
          <a:off x="3712460" y="43032600"/>
          <a:ext cx="412152" cy="776963"/>
          <a:chOff x="3258122" y="972939"/>
          <a:chExt cx="412887" cy="777862"/>
        </a:xfrm>
      </xdr:grpSpPr>
      <xdr:sp macro="" textlink="">
        <xdr:nvSpPr>
          <xdr:cNvPr id="4389" name="Textfeld 438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90" name="Gruppieren 438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391" name="Gerade Verbindung mit Pfeil 439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92" name="Ellipse 439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393" name="Gerade Verbindung mit Pfeil 439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4" name="Gerade Verbindung mit Pfeil 439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5" name="Gerade Verbindung mit Pfeil 439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6" name="Gerade Verbindung mit Pfeil 439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214</xdr:row>
      <xdr:rowOff>8176</xdr:rowOff>
    </xdr:from>
    <xdr:to>
      <xdr:col>9</xdr:col>
      <xdr:colOff>200312</xdr:colOff>
      <xdr:row>218</xdr:row>
      <xdr:rowOff>156489</xdr:rowOff>
    </xdr:to>
    <xdr:grpSp>
      <xdr:nvGrpSpPr>
        <xdr:cNvPr id="4397" name="Gruppieren 4396"/>
        <xdr:cNvGrpSpPr/>
      </xdr:nvGrpSpPr>
      <xdr:grpSpPr>
        <a:xfrm>
          <a:off x="4922136" y="43032601"/>
          <a:ext cx="412151" cy="776963"/>
          <a:chOff x="3258122" y="972939"/>
          <a:chExt cx="412887" cy="777862"/>
        </a:xfrm>
      </xdr:grpSpPr>
      <xdr:sp macro="" textlink="">
        <xdr:nvSpPr>
          <xdr:cNvPr id="4398" name="Textfeld 439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399" name="Gruppieren 439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00" name="Gerade Verbindung mit Pfeil 439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01" name="Ellipse 440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02" name="Gerade Verbindung mit Pfeil 440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03" name="Gerade Verbindung mit Pfeil 440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04" name="Gerade Verbindung mit Pfeil 440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05" name="Gerade Verbindung mit Pfeil 440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214</xdr:row>
      <xdr:rowOff>5505</xdr:rowOff>
    </xdr:from>
    <xdr:to>
      <xdr:col>15</xdr:col>
      <xdr:colOff>206125</xdr:colOff>
      <xdr:row>218</xdr:row>
      <xdr:rowOff>153818</xdr:rowOff>
    </xdr:to>
    <xdr:grpSp>
      <xdr:nvGrpSpPr>
        <xdr:cNvPr id="4406" name="Gruppieren 4405"/>
        <xdr:cNvGrpSpPr/>
      </xdr:nvGrpSpPr>
      <xdr:grpSpPr>
        <a:xfrm>
          <a:off x="7347300" y="43029930"/>
          <a:ext cx="412150" cy="776963"/>
          <a:chOff x="3258122" y="972939"/>
          <a:chExt cx="412887" cy="777862"/>
        </a:xfrm>
      </xdr:grpSpPr>
      <xdr:sp macro="" textlink="">
        <xdr:nvSpPr>
          <xdr:cNvPr id="4407" name="Textfeld 440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08" name="Gruppieren 440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09" name="Gerade Verbindung mit Pfeil 440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10" name="Ellipse 440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11" name="Gerade Verbindung mit Pfeil 441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2" name="Gerade Verbindung mit Pfeil 441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3" name="Gerade Verbindung mit Pfeil 441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4" name="Gerade Verbindung mit Pfeil 441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214</xdr:row>
      <xdr:rowOff>3743</xdr:rowOff>
    </xdr:from>
    <xdr:to>
      <xdr:col>18</xdr:col>
      <xdr:colOff>198858</xdr:colOff>
      <xdr:row>218</xdr:row>
      <xdr:rowOff>152056</xdr:rowOff>
    </xdr:to>
    <xdr:grpSp>
      <xdr:nvGrpSpPr>
        <xdr:cNvPr id="4415" name="Gruppieren 4414"/>
        <xdr:cNvGrpSpPr/>
      </xdr:nvGrpSpPr>
      <xdr:grpSpPr>
        <a:xfrm>
          <a:off x="8549707" y="43028168"/>
          <a:ext cx="412151" cy="776963"/>
          <a:chOff x="3258122" y="972939"/>
          <a:chExt cx="412887" cy="777862"/>
        </a:xfrm>
      </xdr:grpSpPr>
      <xdr:sp macro="" textlink="">
        <xdr:nvSpPr>
          <xdr:cNvPr id="4416" name="Textfeld 441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17" name="Gruppieren 441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18" name="Gerade Verbindung mit Pfeil 441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19" name="Ellipse 441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20" name="Gerade Verbindung mit Pfeil 441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21" name="Gerade Verbindung mit Pfeil 442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22" name="Gerade Verbindung mit Pfeil 442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23" name="Gerade Verbindung mit Pfeil 442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223</xdr:row>
      <xdr:rowOff>97921</xdr:rowOff>
    </xdr:from>
    <xdr:to>
      <xdr:col>1</xdr:col>
      <xdr:colOff>273720</xdr:colOff>
      <xdr:row>226</xdr:row>
      <xdr:rowOff>7327</xdr:rowOff>
    </xdr:to>
    <xdr:cxnSp macro="">
      <xdr:nvCxnSpPr>
        <xdr:cNvPr id="4424" name="Gerade Verbindung mit Pfeil 442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220</xdr:row>
      <xdr:rowOff>1</xdr:rowOff>
    </xdr:from>
    <xdr:to>
      <xdr:col>6</xdr:col>
      <xdr:colOff>7705</xdr:colOff>
      <xdr:row>223</xdr:row>
      <xdr:rowOff>80596</xdr:rowOff>
    </xdr:to>
    <xdr:cxnSp macro="">
      <xdr:nvCxnSpPr>
        <xdr:cNvPr id="4425" name="Gerade Verbindung mit Pfeil 442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223</xdr:row>
      <xdr:rowOff>94710</xdr:rowOff>
    </xdr:from>
    <xdr:to>
      <xdr:col>17</xdr:col>
      <xdr:colOff>505560</xdr:colOff>
      <xdr:row>223</xdr:row>
      <xdr:rowOff>94710</xdr:rowOff>
    </xdr:to>
    <xdr:cxnSp macro="">
      <xdr:nvCxnSpPr>
        <xdr:cNvPr id="4426" name="Gerade Verbindung mit Pfeil 442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220</xdr:row>
      <xdr:rowOff>0</xdr:rowOff>
    </xdr:from>
    <xdr:to>
      <xdr:col>9</xdr:col>
      <xdr:colOff>0</xdr:colOff>
      <xdr:row>223</xdr:row>
      <xdr:rowOff>80595</xdr:rowOff>
    </xdr:to>
    <xdr:cxnSp macro="">
      <xdr:nvCxnSpPr>
        <xdr:cNvPr id="4427" name="Gerade Verbindung mit Pfeil 442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219</xdr:row>
      <xdr:rowOff>189034</xdr:rowOff>
    </xdr:from>
    <xdr:to>
      <xdr:col>14</xdr:col>
      <xdr:colOff>511420</xdr:colOff>
      <xdr:row>223</xdr:row>
      <xdr:rowOff>79129</xdr:rowOff>
    </xdr:to>
    <xdr:cxnSp macro="">
      <xdr:nvCxnSpPr>
        <xdr:cNvPr id="4428" name="Gerade Verbindung mit Pfeil 442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219</xdr:row>
      <xdr:rowOff>187568</xdr:rowOff>
    </xdr:from>
    <xdr:to>
      <xdr:col>17</xdr:col>
      <xdr:colOff>509955</xdr:colOff>
      <xdr:row>223</xdr:row>
      <xdr:rowOff>77663</xdr:rowOff>
    </xdr:to>
    <xdr:cxnSp macro="">
      <xdr:nvCxnSpPr>
        <xdr:cNvPr id="4429" name="Gerade Verbindung mit Pfeil 442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220</xdr:row>
      <xdr:rowOff>5862</xdr:rowOff>
    </xdr:from>
    <xdr:to>
      <xdr:col>2</xdr:col>
      <xdr:colOff>511797</xdr:colOff>
      <xdr:row>223</xdr:row>
      <xdr:rowOff>84568</xdr:rowOff>
    </xdr:to>
    <xdr:cxnSp macro="">
      <xdr:nvCxnSpPr>
        <xdr:cNvPr id="4430" name="Gerade Verbindung mit Pfeil 442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227</xdr:row>
      <xdr:rowOff>14654</xdr:rowOff>
    </xdr:from>
    <xdr:to>
      <xdr:col>1</xdr:col>
      <xdr:colOff>276226</xdr:colOff>
      <xdr:row>227</xdr:row>
      <xdr:rowOff>155264</xdr:rowOff>
    </xdr:to>
    <xdr:cxnSp macro="">
      <xdr:nvCxnSpPr>
        <xdr:cNvPr id="4431" name="Gerade Verbindung mit Pfeil 443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214</xdr:row>
      <xdr:rowOff>5505</xdr:rowOff>
    </xdr:from>
    <xdr:to>
      <xdr:col>12</xdr:col>
      <xdr:colOff>206125</xdr:colOff>
      <xdr:row>218</xdr:row>
      <xdr:rowOff>153818</xdr:rowOff>
    </xdr:to>
    <xdr:grpSp>
      <xdr:nvGrpSpPr>
        <xdr:cNvPr id="4432" name="Gruppieren 4431"/>
        <xdr:cNvGrpSpPr/>
      </xdr:nvGrpSpPr>
      <xdr:grpSpPr>
        <a:xfrm>
          <a:off x="6137625" y="43029930"/>
          <a:ext cx="412150" cy="776963"/>
          <a:chOff x="3258122" y="972939"/>
          <a:chExt cx="412887" cy="777862"/>
        </a:xfrm>
      </xdr:grpSpPr>
      <xdr:sp macro="" textlink="">
        <xdr:nvSpPr>
          <xdr:cNvPr id="4433" name="Textfeld 443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34" name="Gruppieren 443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35" name="Gerade Verbindung mit Pfeil 443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36" name="Ellipse 443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37" name="Gerade Verbindung mit Pfeil 443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38" name="Gerade Verbindung mit Pfeil 443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39" name="Gerade Verbindung mit Pfeil 443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40" name="Gerade Verbindung mit Pfeil 443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219</xdr:row>
      <xdr:rowOff>189034</xdr:rowOff>
    </xdr:from>
    <xdr:to>
      <xdr:col>11</xdr:col>
      <xdr:colOff>511420</xdr:colOff>
      <xdr:row>223</xdr:row>
      <xdr:rowOff>79129</xdr:rowOff>
    </xdr:to>
    <xdr:cxnSp macro="">
      <xdr:nvCxnSpPr>
        <xdr:cNvPr id="4441" name="Gerade Verbindung mit Pfeil 444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237</xdr:row>
      <xdr:rowOff>8175</xdr:rowOff>
    </xdr:from>
    <xdr:to>
      <xdr:col>6</xdr:col>
      <xdr:colOff>200312</xdr:colOff>
      <xdr:row>241</xdr:row>
      <xdr:rowOff>156488</xdr:rowOff>
    </xdr:to>
    <xdr:grpSp>
      <xdr:nvGrpSpPr>
        <xdr:cNvPr id="4443" name="Gruppieren 4442"/>
        <xdr:cNvGrpSpPr/>
      </xdr:nvGrpSpPr>
      <xdr:grpSpPr>
        <a:xfrm>
          <a:off x="3712460" y="48042750"/>
          <a:ext cx="412152" cy="776963"/>
          <a:chOff x="3258122" y="972939"/>
          <a:chExt cx="412887" cy="777862"/>
        </a:xfrm>
      </xdr:grpSpPr>
      <xdr:sp macro="" textlink="">
        <xdr:nvSpPr>
          <xdr:cNvPr id="4444" name="Textfeld 444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45" name="Gruppieren 444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46" name="Gerade Verbindung mit Pfeil 444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47" name="Ellipse 444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48" name="Gerade Verbindung mit Pfeil 444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49" name="Gerade Verbindung mit Pfeil 444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0" name="Gerade Verbindung mit Pfeil 444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1" name="Gerade Verbindung mit Pfeil 445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237</xdr:row>
      <xdr:rowOff>8176</xdr:rowOff>
    </xdr:from>
    <xdr:to>
      <xdr:col>9</xdr:col>
      <xdr:colOff>200312</xdr:colOff>
      <xdr:row>241</xdr:row>
      <xdr:rowOff>156489</xdr:rowOff>
    </xdr:to>
    <xdr:grpSp>
      <xdr:nvGrpSpPr>
        <xdr:cNvPr id="4452" name="Gruppieren 4451"/>
        <xdr:cNvGrpSpPr/>
      </xdr:nvGrpSpPr>
      <xdr:grpSpPr>
        <a:xfrm>
          <a:off x="4922136" y="48042751"/>
          <a:ext cx="412151" cy="776963"/>
          <a:chOff x="3258122" y="972939"/>
          <a:chExt cx="412887" cy="777862"/>
        </a:xfrm>
      </xdr:grpSpPr>
      <xdr:sp macro="" textlink="">
        <xdr:nvSpPr>
          <xdr:cNvPr id="4453" name="Textfeld 445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54" name="Gruppieren 445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55" name="Gerade Verbindung mit Pfeil 445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56" name="Ellipse 445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57" name="Gerade Verbindung mit Pfeil 445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8" name="Gerade Verbindung mit Pfeil 445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9" name="Gerade Verbindung mit Pfeil 445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60" name="Gerade Verbindung mit Pfeil 445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237</xdr:row>
      <xdr:rowOff>5505</xdr:rowOff>
    </xdr:from>
    <xdr:to>
      <xdr:col>15</xdr:col>
      <xdr:colOff>206125</xdr:colOff>
      <xdr:row>241</xdr:row>
      <xdr:rowOff>153818</xdr:rowOff>
    </xdr:to>
    <xdr:grpSp>
      <xdr:nvGrpSpPr>
        <xdr:cNvPr id="4461" name="Gruppieren 4460"/>
        <xdr:cNvGrpSpPr/>
      </xdr:nvGrpSpPr>
      <xdr:grpSpPr>
        <a:xfrm>
          <a:off x="7347300" y="48040080"/>
          <a:ext cx="412150" cy="776963"/>
          <a:chOff x="3258122" y="972939"/>
          <a:chExt cx="412887" cy="777862"/>
        </a:xfrm>
      </xdr:grpSpPr>
      <xdr:sp macro="" textlink="">
        <xdr:nvSpPr>
          <xdr:cNvPr id="4462" name="Textfeld 446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63" name="Gruppieren 446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64" name="Gerade Verbindung mit Pfeil 446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65" name="Ellipse 446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66" name="Gerade Verbindung mit Pfeil 446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67" name="Gerade Verbindung mit Pfeil 446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68" name="Gerade Verbindung mit Pfeil 446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69" name="Gerade Verbindung mit Pfeil 446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237</xdr:row>
      <xdr:rowOff>3743</xdr:rowOff>
    </xdr:from>
    <xdr:to>
      <xdr:col>18</xdr:col>
      <xdr:colOff>198858</xdr:colOff>
      <xdr:row>241</xdr:row>
      <xdr:rowOff>152056</xdr:rowOff>
    </xdr:to>
    <xdr:grpSp>
      <xdr:nvGrpSpPr>
        <xdr:cNvPr id="4470" name="Gruppieren 4469"/>
        <xdr:cNvGrpSpPr/>
      </xdr:nvGrpSpPr>
      <xdr:grpSpPr>
        <a:xfrm>
          <a:off x="8549707" y="48038318"/>
          <a:ext cx="412151" cy="776963"/>
          <a:chOff x="3258122" y="972939"/>
          <a:chExt cx="412887" cy="777862"/>
        </a:xfrm>
      </xdr:grpSpPr>
      <xdr:sp macro="" textlink="">
        <xdr:nvSpPr>
          <xdr:cNvPr id="4471" name="Textfeld 447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72" name="Gruppieren 447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73" name="Gerade Verbindung mit Pfeil 447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74" name="Ellipse 447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75" name="Gerade Verbindung mit Pfeil 447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76" name="Gerade Verbindung mit Pfeil 447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77" name="Gerade Verbindung mit Pfeil 447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78" name="Gerade Verbindung mit Pfeil 447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246</xdr:row>
      <xdr:rowOff>97921</xdr:rowOff>
    </xdr:from>
    <xdr:to>
      <xdr:col>1</xdr:col>
      <xdr:colOff>273720</xdr:colOff>
      <xdr:row>249</xdr:row>
      <xdr:rowOff>7327</xdr:rowOff>
    </xdr:to>
    <xdr:cxnSp macro="">
      <xdr:nvCxnSpPr>
        <xdr:cNvPr id="4479" name="Gerade Verbindung mit Pfeil 4478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243</xdr:row>
      <xdr:rowOff>1</xdr:rowOff>
    </xdr:from>
    <xdr:to>
      <xdr:col>6</xdr:col>
      <xdr:colOff>7705</xdr:colOff>
      <xdr:row>246</xdr:row>
      <xdr:rowOff>80596</xdr:rowOff>
    </xdr:to>
    <xdr:cxnSp macro="">
      <xdr:nvCxnSpPr>
        <xdr:cNvPr id="4480" name="Gerade Verbindung mit Pfeil 4479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246</xdr:row>
      <xdr:rowOff>94710</xdr:rowOff>
    </xdr:from>
    <xdr:to>
      <xdr:col>17</xdr:col>
      <xdr:colOff>505560</xdr:colOff>
      <xdr:row>246</xdr:row>
      <xdr:rowOff>94710</xdr:rowOff>
    </xdr:to>
    <xdr:cxnSp macro="">
      <xdr:nvCxnSpPr>
        <xdr:cNvPr id="4481" name="Gerade Verbindung mit Pfeil 4480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243</xdr:row>
      <xdr:rowOff>0</xdr:rowOff>
    </xdr:from>
    <xdr:to>
      <xdr:col>9</xdr:col>
      <xdr:colOff>0</xdr:colOff>
      <xdr:row>246</xdr:row>
      <xdr:rowOff>80595</xdr:rowOff>
    </xdr:to>
    <xdr:cxnSp macro="">
      <xdr:nvCxnSpPr>
        <xdr:cNvPr id="4482" name="Gerade Verbindung mit Pfeil 4481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242</xdr:row>
      <xdr:rowOff>189034</xdr:rowOff>
    </xdr:from>
    <xdr:to>
      <xdr:col>14</xdr:col>
      <xdr:colOff>511420</xdr:colOff>
      <xdr:row>246</xdr:row>
      <xdr:rowOff>79129</xdr:rowOff>
    </xdr:to>
    <xdr:cxnSp macro="">
      <xdr:nvCxnSpPr>
        <xdr:cNvPr id="4483" name="Gerade Verbindung mit Pfeil 4482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242</xdr:row>
      <xdr:rowOff>187568</xdr:rowOff>
    </xdr:from>
    <xdr:to>
      <xdr:col>17</xdr:col>
      <xdr:colOff>509955</xdr:colOff>
      <xdr:row>246</xdr:row>
      <xdr:rowOff>77663</xdr:rowOff>
    </xdr:to>
    <xdr:cxnSp macro="">
      <xdr:nvCxnSpPr>
        <xdr:cNvPr id="4484" name="Gerade Verbindung mit Pfeil 4483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243</xdr:row>
      <xdr:rowOff>5862</xdr:rowOff>
    </xdr:from>
    <xdr:to>
      <xdr:col>2</xdr:col>
      <xdr:colOff>511797</xdr:colOff>
      <xdr:row>246</xdr:row>
      <xdr:rowOff>84568</xdr:rowOff>
    </xdr:to>
    <xdr:cxnSp macro="">
      <xdr:nvCxnSpPr>
        <xdr:cNvPr id="4485" name="Gerade Verbindung mit Pfeil 4484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250</xdr:row>
      <xdr:rowOff>14654</xdr:rowOff>
    </xdr:from>
    <xdr:to>
      <xdr:col>1</xdr:col>
      <xdr:colOff>276226</xdr:colOff>
      <xdr:row>250</xdr:row>
      <xdr:rowOff>155264</xdr:rowOff>
    </xdr:to>
    <xdr:cxnSp macro="">
      <xdr:nvCxnSpPr>
        <xdr:cNvPr id="4486" name="Gerade Verbindung mit Pfeil 4485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237</xdr:row>
      <xdr:rowOff>5505</xdr:rowOff>
    </xdr:from>
    <xdr:to>
      <xdr:col>12</xdr:col>
      <xdr:colOff>206125</xdr:colOff>
      <xdr:row>241</xdr:row>
      <xdr:rowOff>153818</xdr:rowOff>
    </xdr:to>
    <xdr:grpSp>
      <xdr:nvGrpSpPr>
        <xdr:cNvPr id="4487" name="Gruppieren 4486"/>
        <xdr:cNvGrpSpPr/>
      </xdr:nvGrpSpPr>
      <xdr:grpSpPr>
        <a:xfrm>
          <a:off x="6137625" y="48040080"/>
          <a:ext cx="412150" cy="776963"/>
          <a:chOff x="3258122" y="972939"/>
          <a:chExt cx="412887" cy="777862"/>
        </a:xfrm>
      </xdr:grpSpPr>
      <xdr:sp macro="" textlink="">
        <xdr:nvSpPr>
          <xdr:cNvPr id="4488" name="Textfeld 448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489" name="Gruppieren 448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490" name="Gerade Verbindung mit Pfeil 448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491" name="Ellipse 449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492" name="Gerade Verbindung mit Pfeil 449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93" name="Gerade Verbindung mit Pfeil 449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94" name="Gerade Verbindung mit Pfeil 449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95" name="Gerade Verbindung mit Pfeil 449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242</xdr:row>
      <xdr:rowOff>189034</xdr:rowOff>
    </xdr:from>
    <xdr:to>
      <xdr:col>11</xdr:col>
      <xdr:colOff>511420</xdr:colOff>
      <xdr:row>246</xdr:row>
      <xdr:rowOff>79129</xdr:rowOff>
    </xdr:to>
    <xdr:cxnSp macro="">
      <xdr:nvCxnSpPr>
        <xdr:cNvPr id="4496" name="Gerade Verbindung mit Pfeil 4495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260</xdr:row>
      <xdr:rowOff>8175</xdr:rowOff>
    </xdr:from>
    <xdr:to>
      <xdr:col>6</xdr:col>
      <xdr:colOff>200312</xdr:colOff>
      <xdr:row>264</xdr:row>
      <xdr:rowOff>156488</xdr:rowOff>
    </xdr:to>
    <xdr:grpSp>
      <xdr:nvGrpSpPr>
        <xdr:cNvPr id="4498" name="Gruppieren 4497"/>
        <xdr:cNvGrpSpPr/>
      </xdr:nvGrpSpPr>
      <xdr:grpSpPr>
        <a:xfrm>
          <a:off x="3712460" y="53052900"/>
          <a:ext cx="412152" cy="776963"/>
          <a:chOff x="3258122" y="972939"/>
          <a:chExt cx="412887" cy="777862"/>
        </a:xfrm>
      </xdr:grpSpPr>
      <xdr:sp macro="" textlink="">
        <xdr:nvSpPr>
          <xdr:cNvPr id="4499" name="Textfeld 449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00" name="Gruppieren 449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01" name="Gerade Verbindung mit Pfeil 450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02" name="Ellipse 450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03" name="Gerade Verbindung mit Pfeil 450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04" name="Gerade Verbindung mit Pfeil 450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05" name="Gerade Verbindung mit Pfeil 450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06" name="Gerade Verbindung mit Pfeil 450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260</xdr:row>
      <xdr:rowOff>8176</xdr:rowOff>
    </xdr:from>
    <xdr:to>
      <xdr:col>9</xdr:col>
      <xdr:colOff>200312</xdr:colOff>
      <xdr:row>264</xdr:row>
      <xdr:rowOff>156489</xdr:rowOff>
    </xdr:to>
    <xdr:grpSp>
      <xdr:nvGrpSpPr>
        <xdr:cNvPr id="4507" name="Gruppieren 4506"/>
        <xdr:cNvGrpSpPr/>
      </xdr:nvGrpSpPr>
      <xdr:grpSpPr>
        <a:xfrm>
          <a:off x="4922136" y="53052901"/>
          <a:ext cx="412151" cy="776963"/>
          <a:chOff x="3258122" y="972939"/>
          <a:chExt cx="412887" cy="777862"/>
        </a:xfrm>
      </xdr:grpSpPr>
      <xdr:sp macro="" textlink="">
        <xdr:nvSpPr>
          <xdr:cNvPr id="4508" name="Textfeld 450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09" name="Gruppieren 450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10" name="Gerade Verbindung mit Pfeil 450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11" name="Ellipse 451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12" name="Gerade Verbindung mit Pfeil 451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13" name="Gerade Verbindung mit Pfeil 451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14" name="Gerade Verbindung mit Pfeil 451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15" name="Gerade Verbindung mit Pfeil 451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260</xdr:row>
      <xdr:rowOff>5505</xdr:rowOff>
    </xdr:from>
    <xdr:to>
      <xdr:col>15</xdr:col>
      <xdr:colOff>206125</xdr:colOff>
      <xdr:row>264</xdr:row>
      <xdr:rowOff>153818</xdr:rowOff>
    </xdr:to>
    <xdr:grpSp>
      <xdr:nvGrpSpPr>
        <xdr:cNvPr id="4516" name="Gruppieren 4515"/>
        <xdr:cNvGrpSpPr/>
      </xdr:nvGrpSpPr>
      <xdr:grpSpPr>
        <a:xfrm>
          <a:off x="7347300" y="53050230"/>
          <a:ext cx="412150" cy="776963"/>
          <a:chOff x="3258122" y="972939"/>
          <a:chExt cx="412887" cy="777862"/>
        </a:xfrm>
      </xdr:grpSpPr>
      <xdr:sp macro="" textlink="">
        <xdr:nvSpPr>
          <xdr:cNvPr id="4517" name="Textfeld 451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18" name="Gruppieren 451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19" name="Gerade Verbindung mit Pfeil 451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20" name="Ellipse 451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21" name="Gerade Verbindung mit Pfeil 452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22" name="Gerade Verbindung mit Pfeil 452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23" name="Gerade Verbindung mit Pfeil 452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24" name="Gerade Verbindung mit Pfeil 452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260</xdr:row>
      <xdr:rowOff>3743</xdr:rowOff>
    </xdr:from>
    <xdr:to>
      <xdr:col>18</xdr:col>
      <xdr:colOff>198858</xdr:colOff>
      <xdr:row>264</xdr:row>
      <xdr:rowOff>152056</xdr:rowOff>
    </xdr:to>
    <xdr:grpSp>
      <xdr:nvGrpSpPr>
        <xdr:cNvPr id="4525" name="Gruppieren 4524"/>
        <xdr:cNvGrpSpPr/>
      </xdr:nvGrpSpPr>
      <xdr:grpSpPr>
        <a:xfrm>
          <a:off x="8549707" y="53048468"/>
          <a:ext cx="412151" cy="776963"/>
          <a:chOff x="3258122" y="972939"/>
          <a:chExt cx="412887" cy="777862"/>
        </a:xfrm>
      </xdr:grpSpPr>
      <xdr:sp macro="" textlink="">
        <xdr:nvSpPr>
          <xdr:cNvPr id="4526" name="Textfeld 452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27" name="Gruppieren 452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28" name="Gerade Verbindung mit Pfeil 452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29" name="Ellipse 452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30" name="Gerade Verbindung mit Pfeil 452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31" name="Gerade Verbindung mit Pfeil 453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32" name="Gerade Verbindung mit Pfeil 453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33" name="Gerade Verbindung mit Pfeil 453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269</xdr:row>
      <xdr:rowOff>97921</xdr:rowOff>
    </xdr:from>
    <xdr:to>
      <xdr:col>1</xdr:col>
      <xdr:colOff>273720</xdr:colOff>
      <xdr:row>272</xdr:row>
      <xdr:rowOff>7327</xdr:rowOff>
    </xdr:to>
    <xdr:cxnSp macro="">
      <xdr:nvCxnSpPr>
        <xdr:cNvPr id="4534" name="Gerade Verbindung mit Pfeil 4533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266</xdr:row>
      <xdr:rowOff>1</xdr:rowOff>
    </xdr:from>
    <xdr:to>
      <xdr:col>6</xdr:col>
      <xdr:colOff>7705</xdr:colOff>
      <xdr:row>269</xdr:row>
      <xdr:rowOff>80596</xdr:rowOff>
    </xdr:to>
    <xdr:cxnSp macro="">
      <xdr:nvCxnSpPr>
        <xdr:cNvPr id="4535" name="Gerade Verbindung mit Pfeil 4534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269</xdr:row>
      <xdr:rowOff>94710</xdr:rowOff>
    </xdr:from>
    <xdr:to>
      <xdr:col>17</xdr:col>
      <xdr:colOff>505560</xdr:colOff>
      <xdr:row>269</xdr:row>
      <xdr:rowOff>94710</xdr:rowOff>
    </xdr:to>
    <xdr:cxnSp macro="">
      <xdr:nvCxnSpPr>
        <xdr:cNvPr id="4536" name="Gerade Verbindung mit Pfeil 4535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266</xdr:row>
      <xdr:rowOff>0</xdr:rowOff>
    </xdr:from>
    <xdr:to>
      <xdr:col>9</xdr:col>
      <xdr:colOff>0</xdr:colOff>
      <xdr:row>269</xdr:row>
      <xdr:rowOff>80595</xdr:rowOff>
    </xdr:to>
    <xdr:cxnSp macro="">
      <xdr:nvCxnSpPr>
        <xdr:cNvPr id="4537" name="Gerade Verbindung mit Pfeil 4536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265</xdr:row>
      <xdr:rowOff>189034</xdr:rowOff>
    </xdr:from>
    <xdr:to>
      <xdr:col>14</xdr:col>
      <xdr:colOff>511420</xdr:colOff>
      <xdr:row>269</xdr:row>
      <xdr:rowOff>79129</xdr:rowOff>
    </xdr:to>
    <xdr:cxnSp macro="">
      <xdr:nvCxnSpPr>
        <xdr:cNvPr id="4538" name="Gerade Verbindung mit Pfeil 4537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265</xdr:row>
      <xdr:rowOff>187568</xdr:rowOff>
    </xdr:from>
    <xdr:to>
      <xdr:col>17</xdr:col>
      <xdr:colOff>509955</xdr:colOff>
      <xdr:row>269</xdr:row>
      <xdr:rowOff>77663</xdr:rowOff>
    </xdr:to>
    <xdr:cxnSp macro="">
      <xdr:nvCxnSpPr>
        <xdr:cNvPr id="4539" name="Gerade Verbindung mit Pfeil 4538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266</xdr:row>
      <xdr:rowOff>5862</xdr:rowOff>
    </xdr:from>
    <xdr:to>
      <xdr:col>2</xdr:col>
      <xdr:colOff>511797</xdr:colOff>
      <xdr:row>269</xdr:row>
      <xdr:rowOff>84568</xdr:rowOff>
    </xdr:to>
    <xdr:cxnSp macro="">
      <xdr:nvCxnSpPr>
        <xdr:cNvPr id="4540" name="Gerade Verbindung mit Pfeil 4539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273</xdr:row>
      <xdr:rowOff>14654</xdr:rowOff>
    </xdr:from>
    <xdr:to>
      <xdr:col>1</xdr:col>
      <xdr:colOff>276226</xdr:colOff>
      <xdr:row>273</xdr:row>
      <xdr:rowOff>155264</xdr:rowOff>
    </xdr:to>
    <xdr:cxnSp macro="">
      <xdr:nvCxnSpPr>
        <xdr:cNvPr id="4541" name="Gerade Verbindung mit Pfeil 4540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260</xdr:row>
      <xdr:rowOff>5505</xdr:rowOff>
    </xdr:from>
    <xdr:to>
      <xdr:col>12</xdr:col>
      <xdr:colOff>206125</xdr:colOff>
      <xdr:row>264</xdr:row>
      <xdr:rowOff>153818</xdr:rowOff>
    </xdr:to>
    <xdr:grpSp>
      <xdr:nvGrpSpPr>
        <xdr:cNvPr id="4542" name="Gruppieren 4541"/>
        <xdr:cNvGrpSpPr/>
      </xdr:nvGrpSpPr>
      <xdr:grpSpPr>
        <a:xfrm>
          <a:off x="6137625" y="53050230"/>
          <a:ext cx="412150" cy="776963"/>
          <a:chOff x="3258122" y="972939"/>
          <a:chExt cx="412887" cy="777862"/>
        </a:xfrm>
      </xdr:grpSpPr>
      <xdr:sp macro="" textlink="">
        <xdr:nvSpPr>
          <xdr:cNvPr id="4543" name="Textfeld 454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44" name="Gruppieren 454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45" name="Gerade Verbindung mit Pfeil 454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46" name="Ellipse 454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47" name="Gerade Verbindung mit Pfeil 454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48" name="Gerade Verbindung mit Pfeil 454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49" name="Gerade Verbindung mit Pfeil 454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50" name="Gerade Verbindung mit Pfeil 454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265</xdr:row>
      <xdr:rowOff>189034</xdr:rowOff>
    </xdr:from>
    <xdr:to>
      <xdr:col>11</xdr:col>
      <xdr:colOff>511420</xdr:colOff>
      <xdr:row>269</xdr:row>
      <xdr:rowOff>79129</xdr:rowOff>
    </xdr:to>
    <xdr:cxnSp macro="">
      <xdr:nvCxnSpPr>
        <xdr:cNvPr id="4551" name="Gerade Verbindung mit Pfeil 4550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283</xdr:row>
      <xdr:rowOff>8175</xdr:rowOff>
    </xdr:from>
    <xdr:to>
      <xdr:col>6</xdr:col>
      <xdr:colOff>200312</xdr:colOff>
      <xdr:row>287</xdr:row>
      <xdr:rowOff>156488</xdr:rowOff>
    </xdr:to>
    <xdr:grpSp>
      <xdr:nvGrpSpPr>
        <xdr:cNvPr id="4553" name="Gruppieren 4552"/>
        <xdr:cNvGrpSpPr/>
      </xdr:nvGrpSpPr>
      <xdr:grpSpPr>
        <a:xfrm>
          <a:off x="3712460" y="56958150"/>
          <a:ext cx="412152" cy="776963"/>
          <a:chOff x="3258122" y="972939"/>
          <a:chExt cx="412887" cy="777862"/>
        </a:xfrm>
      </xdr:grpSpPr>
      <xdr:sp macro="" textlink="">
        <xdr:nvSpPr>
          <xdr:cNvPr id="4554" name="Textfeld 455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55" name="Gruppieren 455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56" name="Gerade Verbindung mit Pfeil 455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57" name="Ellipse 455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58" name="Gerade Verbindung mit Pfeil 455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59" name="Gerade Verbindung mit Pfeil 455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0" name="Gerade Verbindung mit Pfeil 455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1" name="Gerade Verbindung mit Pfeil 456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283</xdr:row>
      <xdr:rowOff>8176</xdr:rowOff>
    </xdr:from>
    <xdr:to>
      <xdr:col>9</xdr:col>
      <xdr:colOff>200312</xdr:colOff>
      <xdr:row>287</xdr:row>
      <xdr:rowOff>156489</xdr:rowOff>
    </xdr:to>
    <xdr:grpSp>
      <xdr:nvGrpSpPr>
        <xdr:cNvPr id="4562" name="Gruppieren 4561"/>
        <xdr:cNvGrpSpPr/>
      </xdr:nvGrpSpPr>
      <xdr:grpSpPr>
        <a:xfrm>
          <a:off x="4922136" y="56958151"/>
          <a:ext cx="412151" cy="776963"/>
          <a:chOff x="3258122" y="972939"/>
          <a:chExt cx="412887" cy="777862"/>
        </a:xfrm>
      </xdr:grpSpPr>
      <xdr:sp macro="" textlink="">
        <xdr:nvSpPr>
          <xdr:cNvPr id="4563" name="Textfeld 456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64" name="Gruppieren 456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65" name="Gerade Verbindung mit Pfeil 456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66" name="Ellipse 456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67" name="Gerade Verbindung mit Pfeil 456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8" name="Gerade Verbindung mit Pfeil 456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69" name="Gerade Verbindung mit Pfeil 456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70" name="Gerade Verbindung mit Pfeil 456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283</xdr:row>
      <xdr:rowOff>5505</xdr:rowOff>
    </xdr:from>
    <xdr:to>
      <xdr:col>15</xdr:col>
      <xdr:colOff>206125</xdr:colOff>
      <xdr:row>287</xdr:row>
      <xdr:rowOff>153818</xdr:rowOff>
    </xdr:to>
    <xdr:grpSp>
      <xdr:nvGrpSpPr>
        <xdr:cNvPr id="4571" name="Gruppieren 4570"/>
        <xdr:cNvGrpSpPr/>
      </xdr:nvGrpSpPr>
      <xdr:grpSpPr>
        <a:xfrm>
          <a:off x="7347300" y="56955480"/>
          <a:ext cx="412150" cy="776963"/>
          <a:chOff x="3258122" y="972939"/>
          <a:chExt cx="412887" cy="777862"/>
        </a:xfrm>
      </xdr:grpSpPr>
      <xdr:sp macro="" textlink="">
        <xdr:nvSpPr>
          <xdr:cNvPr id="4572" name="Textfeld 457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73" name="Gruppieren 457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74" name="Gerade Verbindung mit Pfeil 457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75" name="Ellipse 457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76" name="Gerade Verbindung mit Pfeil 457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77" name="Gerade Verbindung mit Pfeil 457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78" name="Gerade Verbindung mit Pfeil 457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79" name="Gerade Verbindung mit Pfeil 457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283</xdr:row>
      <xdr:rowOff>3743</xdr:rowOff>
    </xdr:from>
    <xdr:to>
      <xdr:col>18</xdr:col>
      <xdr:colOff>198858</xdr:colOff>
      <xdr:row>287</xdr:row>
      <xdr:rowOff>152056</xdr:rowOff>
    </xdr:to>
    <xdr:grpSp>
      <xdr:nvGrpSpPr>
        <xdr:cNvPr id="4580" name="Gruppieren 4579"/>
        <xdr:cNvGrpSpPr/>
      </xdr:nvGrpSpPr>
      <xdr:grpSpPr>
        <a:xfrm>
          <a:off x="8549707" y="56953718"/>
          <a:ext cx="412151" cy="776963"/>
          <a:chOff x="3258122" y="972939"/>
          <a:chExt cx="412887" cy="777862"/>
        </a:xfrm>
      </xdr:grpSpPr>
      <xdr:sp macro="" textlink="">
        <xdr:nvSpPr>
          <xdr:cNvPr id="4581" name="Textfeld 458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82" name="Gruppieren 458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583" name="Gerade Verbindung mit Pfeil 458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84" name="Ellipse 458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585" name="Gerade Verbindung mit Pfeil 458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86" name="Gerade Verbindung mit Pfeil 458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87" name="Gerade Verbindung mit Pfeil 458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88" name="Gerade Verbindung mit Pfeil 458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292</xdr:row>
      <xdr:rowOff>97921</xdr:rowOff>
    </xdr:from>
    <xdr:to>
      <xdr:col>1</xdr:col>
      <xdr:colOff>273720</xdr:colOff>
      <xdr:row>295</xdr:row>
      <xdr:rowOff>7327</xdr:rowOff>
    </xdr:to>
    <xdr:cxnSp macro="">
      <xdr:nvCxnSpPr>
        <xdr:cNvPr id="4589" name="Gerade Verbindung mit Pfeil 458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289</xdr:row>
      <xdr:rowOff>1</xdr:rowOff>
    </xdr:from>
    <xdr:to>
      <xdr:col>6</xdr:col>
      <xdr:colOff>7705</xdr:colOff>
      <xdr:row>292</xdr:row>
      <xdr:rowOff>80596</xdr:rowOff>
    </xdr:to>
    <xdr:cxnSp macro="">
      <xdr:nvCxnSpPr>
        <xdr:cNvPr id="4590" name="Gerade Verbindung mit Pfeil 458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292</xdr:row>
      <xdr:rowOff>94710</xdr:rowOff>
    </xdr:from>
    <xdr:to>
      <xdr:col>17</xdr:col>
      <xdr:colOff>505560</xdr:colOff>
      <xdr:row>292</xdr:row>
      <xdr:rowOff>94710</xdr:rowOff>
    </xdr:to>
    <xdr:cxnSp macro="">
      <xdr:nvCxnSpPr>
        <xdr:cNvPr id="4591" name="Gerade Verbindung mit Pfeil 459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289</xdr:row>
      <xdr:rowOff>0</xdr:rowOff>
    </xdr:from>
    <xdr:to>
      <xdr:col>9</xdr:col>
      <xdr:colOff>0</xdr:colOff>
      <xdr:row>292</xdr:row>
      <xdr:rowOff>80595</xdr:rowOff>
    </xdr:to>
    <xdr:cxnSp macro="">
      <xdr:nvCxnSpPr>
        <xdr:cNvPr id="4592" name="Gerade Verbindung mit Pfeil 459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288</xdr:row>
      <xdr:rowOff>189034</xdr:rowOff>
    </xdr:from>
    <xdr:to>
      <xdr:col>14</xdr:col>
      <xdr:colOff>511420</xdr:colOff>
      <xdr:row>292</xdr:row>
      <xdr:rowOff>79129</xdr:rowOff>
    </xdr:to>
    <xdr:cxnSp macro="">
      <xdr:nvCxnSpPr>
        <xdr:cNvPr id="4593" name="Gerade Verbindung mit Pfeil 459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288</xdr:row>
      <xdr:rowOff>187568</xdr:rowOff>
    </xdr:from>
    <xdr:to>
      <xdr:col>17</xdr:col>
      <xdr:colOff>509955</xdr:colOff>
      <xdr:row>292</xdr:row>
      <xdr:rowOff>77663</xdr:rowOff>
    </xdr:to>
    <xdr:cxnSp macro="">
      <xdr:nvCxnSpPr>
        <xdr:cNvPr id="4594" name="Gerade Verbindung mit Pfeil 459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289</xdr:row>
      <xdr:rowOff>5862</xdr:rowOff>
    </xdr:from>
    <xdr:to>
      <xdr:col>2</xdr:col>
      <xdr:colOff>511797</xdr:colOff>
      <xdr:row>292</xdr:row>
      <xdr:rowOff>84568</xdr:rowOff>
    </xdr:to>
    <xdr:cxnSp macro="">
      <xdr:nvCxnSpPr>
        <xdr:cNvPr id="4595" name="Gerade Verbindung mit Pfeil 459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296</xdr:row>
      <xdr:rowOff>14654</xdr:rowOff>
    </xdr:from>
    <xdr:to>
      <xdr:col>1</xdr:col>
      <xdr:colOff>276226</xdr:colOff>
      <xdr:row>296</xdr:row>
      <xdr:rowOff>155264</xdr:rowOff>
    </xdr:to>
    <xdr:cxnSp macro="">
      <xdr:nvCxnSpPr>
        <xdr:cNvPr id="4596" name="Gerade Verbindung mit Pfeil 459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283</xdr:row>
      <xdr:rowOff>5505</xdr:rowOff>
    </xdr:from>
    <xdr:to>
      <xdr:col>12</xdr:col>
      <xdr:colOff>206125</xdr:colOff>
      <xdr:row>287</xdr:row>
      <xdr:rowOff>153818</xdr:rowOff>
    </xdr:to>
    <xdr:grpSp>
      <xdr:nvGrpSpPr>
        <xdr:cNvPr id="4597" name="Gruppieren 4596"/>
        <xdr:cNvGrpSpPr/>
      </xdr:nvGrpSpPr>
      <xdr:grpSpPr>
        <a:xfrm>
          <a:off x="6137625" y="56955480"/>
          <a:ext cx="412150" cy="776963"/>
          <a:chOff x="3258122" y="972939"/>
          <a:chExt cx="412887" cy="777862"/>
        </a:xfrm>
      </xdr:grpSpPr>
      <xdr:sp macro="" textlink="">
        <xdr:nvSpPr>
          <xdr:cNvPr id="4598" name="Textfeld 459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599" name="Gruppieren 459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00" name="Gerade Verbindung mit Pfeil 459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01" name="Ellipse 460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02" name="Gerade Verbindung mit Pfeil 460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03" name="Gerade Verbindung mit Pfeil 460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04" name="Gerade Verbindung mit Pfeil 460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05" name="Gerade Verbindung mit Pfeil 460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288</xdr:row>
      <xdr:rowOff>189034</xdr:rowOff>
    </xdr:from>
    <xdr:to>
      <xdr:col>11</xdr:col>
      <xdr:colOff>511420</xdr:colOff>
      <xdr:row>292</xdr:row>
      <xdr:rowOff>79129</xdr:rowOff>
    </xdr:to>
    <xdr:cxnSp macro="">
      <xdr:nvCxnSpPr>
        <xdr:cNvPr id="4606" name="Gerade Verbindung mit Pfeil 460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306</xdr:row>
      <xdr:rowOff>8175</xdr:rowOff>
    </xdr:from>
    <xdr:to>
      <xdr:col>6</xdr:col>
      <xdr:colOff>200312</xdr:colOff>
      <xdr:row>310</xdr:row>
      <xdr:rowOff>156488</xdr:rowOff>
    </xdr:to>
    <xdr:grpSp>
      <xdr:nvGrpSpPr>
        <xdr:cNvPr id="4608" name="Gruppieren 4607"/>
        <xdr:cNvGrpSpPr/>
      </xdr:nvGrpSpPr>
      <xdr:grpSpPr>
        <a:xfrm>
          <a:off x="3712460" y="61968300"/>
          <a:ext cx="412152" cy="776963"/>
          <a:chOff x="3258122" y="972939"/>
          <a:chExt cx="412887" cy="777862"/>
        </a:xfrm>
      </xdr:grpSpPr>
      <xdr:sp macro="" textlink="">
        <xdr:nvSpPr>
          <xdr:cNvPr id="4609" name="Textfeld 460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10" name="Gruppieren 460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11" name="Gerade Verbindung mit Pfeil 461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12" name="Ellipse 461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13" name="Gerade Verbindung mit Pfeil 461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14" name="Gerade Verbindung mit Pfeil 461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15" name="Gerade Verbindung mit Pfeil 461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16" name="Gerade Verbindung mit Pfeil 461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306</xdr:row>
      <xdr:rowOff>8176</xdr:rowOff>
    </xdr:from>
    <xdr:to>
      <xdr:col>9</xdr:col>
      <xdr:colOff>200312</xdr:colOff>
      <xdr:row>310</xdr:row>
      <xdr:rowOff>156489</xdr:rowOff>
    </xdr:to>
    <xdr:grpSp>
      <xdr:nvGrpSpPr>
        <xdr:cNvPr id="4617" name="Gruppieren 4616"/>
        <xdr:cNvGrpSpPr/>
      </xdr:nvGrpSpPr>
      <xdr:grpSpPr>
        <a:xfrm>
          <a:off x="4922136" y="61968301"/>
          <a:ext cx="412151" cy="776963"/>
          <a:chOff x="3258122" y="972939"/>
          <a:chExt cx="412887" cy="777862"/>
        </a:xfrm>
      </xdr:grpSpPr>
      <xdr:sp macro="" textlink="">
        <xdr:nvSpPr>
          <xdr:cNvPr id="4618" name="Textfeld 461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19" name="Gruppieren 461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20" name="Gerade Verbindung mit Pfeil 461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21" name="Ellipse 462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22" name="Gerade Verbindung mit Pfeil 462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23" name="Gerade Verbindung mit Pfeil 462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24" name="Gerade Verbindung mit Pfeil 462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25" name="Gerade Verbindung mit Pfeil 462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306</xdr:row>
      <xdr:rowOff>5505</xdr:rowOff>
    </xdr:from>
    <xdr:to>
      <xdr:col>15</xdr:col>
      <xdr:colOff>206125</xdr:colOff>
      <xdr:row>310</xdr:row>
      <xdr:rowOff>153818</xdr:rowOff>
    </xdr:to>
    <xdr:grpSp>
      <xdr:nvGrpSpPr>
        <xdr:cNvPr id="4626" name="Gruppieren 4625"/>
        <xdr:cNvGrpSpPr/>
      </xdr:nvGrpSpPr>
      <xdr:grpSpPr>
        <a:xfrm>
          <a:off x="7347300" y="61965630"/>
          <a:ext cx="412150" cy="776963"/>
          <a:chOff x="3258122" y="972939"/>
          <a:chExt cx="412887" cy="777862"/>
        </a:xfrm>
      </xdr:grpSpPr>
      <xdr:sp macro="" textlink="">
        <xdr:nvSpPr>
          <xdr:cNvPr id="4627" name="Textfeld 462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28" name="Gruppieren 462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29" name="Gerade Verbindung mit Pfeil 462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30" name="Ellipse 462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31" name="Gerade Verbindung mit Pfeil 463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2" name="Gerade Verbindung mit Pfeil 463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3" name="Gerade Verbindung mit Pfeil 463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4" name="Gerade Verbindung mit Pfeil 463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306</xdr:row>
      <xdr:rowOff>3743</xdr:rowOff>
    </xdr:from>
    <xdr:to>
      <xdr:col>18</xdr:col>
      <xdr:colOff>198858</xdr:colOff>
      <xdr:row>310</xdr:row>
      <xdr:rowOff>152056</xdr:rowOff>
    </xdr:to>
    <xdr:grpSp>
      <xdr:nvGrpSpPr>
        <xdr:cNvPr id="4635" name="Gruppieren 4634"/>
        <xdr:cNvGrpSpPr/>
      </xdr:nvGrpSpPr>
      <xdr:grpSpPr>
        <a:xfrm>
          <a:off x="8549707" y="61963868"/>
          <a:ext cx="412151" cy="776963"/>
          <a:chOff x="3258122" y="972939"/>
          <a:chExt cx="412887" cy="777862"/>
        </a:xfrm>
      </xdr:grpSpPr>
      <xdr:sp macro="" textlink="">
        <xdr:nvSpPr>
          <xdr:cNvPr id="4636" name="Textfeld 463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37" name="Gruppieren 463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38" name="Gerade Verbindung mit Pfeil 463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39" name="Ellipse 463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40" name="Gerade Verbindung mit Pfeil 463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41" name="Gerade Verbindung mit Pfeil 464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42" name="Gerade Verbindung mit Pfeil 464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43" name="Gerade Verbindung mit Pfeil 464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315</xdr:row>
      <xdr:rowOff>97921</xdr:rowOff>
    </xdr:from>
    <xdr:to>
      <xdr:col>1</xdr:col>
      <xdr:colOff>273720</xdr:colOff>
      <xdr:row>318</xdr:row>
      <xdr:rowOff>7327</xdr:rowOff>
    </xdr:to>
    <xdr:cxnSp macro="">
      <xdr:nvCxnSpPr>
        <xdr:cNvPr id="4644" name="Gerade Verbindung mit Pfeil 4643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312</xdr:row>
      <xdr:rowOff>1</xdr:rowOff>
    </xdr:from>
    <xdr:to>
      <xdr:col>6</xdr:col>
      <xdr:colOff>7705</xdr:colOff>
      <xdr:row>315</xdr:row>
      <xdr:rowOff>80596</xdr:rowOff>
    </xdr:to>
    <xdr:cxnSp macro="">
      <xdr:nvCxnSpPr>
        <xdr:cNvPr id="4645" name="Gerade Verbindung mit Pfeil 4644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315</xdr:row>
      <xdr:rowOff>94710</xdr:rowOff>
    </xdr:from>
    <xdr:to>
      <xdr:col>17</xdr:col>
      <xdr:colOff>505560</xdr:colOff>
      <xdr:row>315</xdr:row>
      <xdr:rowOff>94710</xdr:rowOff>
    </xdr:to>
    <xdr:cxnSp macro="">
      <xdr:nvCxnSpPr>
        <xdr:cNvPr id="4646" name="Gerade Verbindung mit Pfeil 4645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312</xdr:row>
      <xdr:rowOff>0</xdr:rowOff>
    </xdr:from>
    <xdr:to>
      <xdr:col>9</xdr:col>
      <xdr:colOff>0</xdr:colOff>
      <xdr:row>315</xdr:row>
      <xdr:rowOff>80595</xdr:rowOff>
    </xdr:to>
    <xdr:cxnSp macro="">
      <xdr:nvCxnSpPr>
        <xdr:cNvPr id="4647" name="Gerade Verbindung mit Pfeil 4646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311</xdr:row>
      <xdr:rowOff>189034</xdr:rowOff>
    </xdr:from>
    <xdr:to>
      <xdr:col>14</xdr:col>
      <xdr:colOff>511420</xdr:colOff>
      <xdr:row>315</xdr:row>
      <xdr:rowOff>79129</xdr:rowOff>
    </xdr:to>
    <xdr:cxnSp macro="">
      <xdr:nvCxnSpPr>
        <xdr:cNvPr id="4648" name="Gerade Verbindung mit Pfeil 4647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311</xdr:row>
      <xdr:rowOff>187568</xdr:rowOff>
    </xdr:from>
    <xdr:to>
      <xdr:col>17</xdr:col>
      <xdr:colOff>509955</xdr:colOff>
      <xdr:row>315</xdr:row>
      <xdr:rowOff>77663</xdr:rowOff>
    </xdr:to>
    <xdr:cxnSp macro="">
      <xdr:nvCxnSpPr>
        <xdr:cNvPr id="4649" name="Gerade Verbindung mit Pfeil 4648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312</xdr:row>
      <xdr:rowOff>5862</xdr:rowOff>
    </xdr:from>
    <xdr:to>
      <xdr:col>2</xdr:col>
      <xdr:colOff>511797</xdr:colOff>
      <xdr:row>315</xdr:row>
      <xdr:rowOff>84568</xdr:rowOff>
    </xdr:to>
    <xdr:cxnSp macro="">
      <xdr:nvCxnSpPr>
        <xdr:cNvPr id="4650" name="Gerade Verbindung mit Pfeil 4649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319</xdr:row>
      <xdr:rowOff>14654</xdr:rowOff>
    </xdr:from>
    <xdr:to>
      <xdr:col>1</xdr:col>
      <xdr:colOff>276226</xdr:colOff>
      <xdr:row>319</xdr:row>
      <xdr:rowOff>155264</xdr:rowOff>
    </xdr:to>
    <xdr:cxnSp macro="">
      <xdr:nvCxnSpPr>
        <xdr:cNvPr id="4651" name="Gerade Verbindung mit Pfeil 4650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306</xdr:row>
      <xdr:rowOff>5505</xdr:rowOff>
    </xdr:from>
    <xdr:to>
      <xdr:col>12</xdr:col>
      <xdr:colOff>206125</xdr:colOff>
      <xdr:row>310</xdr:row>
      <xdr:rowOff>153818</xdr:rowOff>
    </xdr:to>
    <xdr:grpSp>
      <xdr:nvGrpSpPr>
        <xdr:cNvPr id="4652" name="Gruppieren 4651"/>
        <xdr:cNvGrpSpPr/>
      </xdr:nvGrpSpPr>
      <xdr:grpSpPr>
        <a:xfrm>
          <a:off x="6137625" y="61965630"/>
          <a:ext cx="412150" cy="776963"/>
          <a:chOff x="3258122" y="972939"/>
          <a:chExt cx="412887" cy="777862"/>
        </a:xfrm>
      </xdr:grpSpPr>
      <xdr:sp macro="" textlink="">
        <xdr:nvSpPr>
          <xdr:cNvPr id="4653" name="Textfeld 465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54" name="Gruppieren 465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55" name="Gerade Verbindung mit Pfeil 465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56" name="Ellipse 465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57" name="Gerade Verbindung mit Pfeil 465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58" name="Gerade Verbindung mit Pfeil 465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59" name="Gerade Verbindung mit Pfeil 465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60" name="Gerade Verbindung mit Pfeil 465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311</xdr:row>
      <xdr:rowOff>189034</xdr:rowOff>
    </xdr:from>
    <xdr:to>
      <xdr:col>11</xdr:col>
      <xdr:colOff>511420</xdr:colOff>
      <xdr:row>315</xdr:row>
      <xdr:rowOff>79129</xdr:rowOff>
    </xdr:to>
    <xdr:cxnSp macro="">
      <xdr:nvCxnSpPr>
        <xdr:cNvPr id="4661" name="Gerade Verbindung mit Pfeil 4660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329</xdr:row>
      <xdr:rowOff>8175</xdr:rowOff>
    </xdr:from>
    <xdr:to>
      <xdr:col>6</xdr:col>
      <xdr:colOff>200312</xdr:colOff>
      <xdr:row>333</xdr:row>
      <xdr:rowOff>156488</xdr:rowOff>
    </xdr:to>
    <xdr:grpSp>
      <xdr:nvGrpSpPr>
        <xdr:cNvPr id="4663" name="Gruppieren 4662"/>
        <xdr:cNvGrpSpPr/>
      </xdr:nvGrpSpPr>
      <xdr:grpSpPr>
        <a:xfrm>
          <a:off x="3712460" y="66978450"/>
          <a:ext cx="412152" cy="776963"/>
          <a:chOff x="3258122" y="972939"/>
          <a:chExt cx="412887" cy="777862"/>
        </a:xfrm>
      </xdr:grpSpPr>
      <xdr:sp macro="" textlink="">
        <xdr:nvSpPr>
          <xdr:cNvPr id="4664" name="Textfeld 466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65" name="Gruppieren 466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66" name="Gerade Verbindung mit Pfeil 466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67" name="Ellipse 466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68" name="Gerade Verbindung mit Pfeil 466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69" name="Gerade Verbindung mit Pfeil 466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70" name="Gerade Verbindung mit Pfeil 466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71" name="Gerade Verbindung mit Pfeil 467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329</xdr:row>
      <xdr:rowOff>8176</xdr:rowOff>
    </xdr:from>
    <xdr:to>
      <xdr:col>9</xdr:col>
      <xdr:colOff>200312</xdr:colOff>
      <xdr:row>333</xdr:row>
      <xdr:rowOff>156489</xdr:rowOff>
    </xdr:to>
    <xdr:grpSp>
      <xdr:nvGrpSpPr>
        <xdr:cNvPr id="4672" name="Gruppieren 4671"/>
        <xdr:cNvGrpSpPr/>
      </xdr:nvGrpSpPr>
      <xdr:grpSpPr>
        <a:xfrm>
          <a:off x="4922136" y="66978451"/>
          <a:ext cx="412151" cy="776963"/>
          <a:chOff x="3258122" y="972939"/>
          <a:chExt cx="412887" cy="777862"/>
        </a:xfrm>
      </xdr:grpSpPr>
      <xdr:sp macro="" textlink="">
        <xdr:nvSpPr>
          <xdr:cNvPr id="4673" name="Textfeld 467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74" name="Gruppieren 467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75" name="Gerade Verbindung mit Pfeil 467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76" name="Ellipse 467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77" name="Gerade Verbindung mit Pfeil 467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78" name="Gerade Verbindung mit Pfeil 467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79" name="Gerade Verbindung mit Pfeil 467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0" name="Gerade Verbindung mit Pfeil 467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329</xdr:row>
      <xdr:rowOff>5505</xdr:rowOff>
    </xdr:from>
    <xdr:to>
      <xdr:col>15</xdr:col>
      <xdr:colOff>206125</xdr:colOff>
      <xdr:row>333</xdr:row>
      <xdr:rowOff>153818</xdr:rowOff>
    </xdr:to>
    <xdr:grpSp>
      <xdr:nvGrpSpPr>
        <xdr:cNvPr id="4681" name="Gruppieren 4680"/>
        <xdr:cNvGrpSpPr/>
      </xdr:nvGrpSpPr>
      <xdr:grpSpPr>
        <a:xfrm>
          <a:off x="7347300" y="66975780"/>
          <a:ext cx="412150" cy="776963"/>
          <a:chOff x="3258122" y="972939"/>
          <a:chExt cx="412887" cy="777862"/>
        </a:xfrm>
      </xdr:grpSpPr>
      <xdr:sp macro="" textlink="">
        <xdr:nvSpPr>
          <xdr:cNvPr id="4682" name="Textfeld 468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83" name="Gruppieren 468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84" name="Gerade Verbindung mit Pfeil 468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85" name="Ellipse 468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86" name="Gerade Verbindung mit Pfeil 468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7" name="Gerade Verbindung mit Pfeil 468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8" name="Gerade Verbindung mit Pfeil 468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9" name="Gerade Verbindung mit Pfeil 468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329</xdr:row>
      <xdr:rowOff>3743</xdr:rowOff>
    </xdr:from>
    <xdr:to>
      <xdr:col>18</xdr:col>
      <xdr:colOff>198858</xdr:colOff>
      <xdr:row>333</xdr:row>
      <xdr:rowOff>152056</xdr:rowOff>
    </xdr:to>
    <xdr:grpSp>
      <xdr:nvGrpSpPr>
        <xdr:cNvPr id="4690" name="Gruppieren 4689"/>
        <xdr:cNvGrpSpPr/>
      </xdr:nvGrpSpPr>
      <xdr:grpSpPr>
        <a:xfrm>
          <a:off x="8549707" y="66974018"/>
          <a:ext cx="412151" cy="776963"/>
          <a:chOff x="3258122" y="972939"/>
          <a:chExt cx="412887" cy="777862"/>
        </a:xfrm>
      </xdr:grpSpPr>
      <xdr:sp macro="" textlink="">
        <xdr:nvSpPr>
          <xdr:cNvPr id="4691" name="Textfeld 469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692" name="Gruppieren 469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693" name="Gerade Verbindung mit Pfeil 469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94" name="Ellipse 469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695" name="Gerade Verbindung mit Pfeil 469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6" name="Gerade Verbindung mit Pfeil 469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7" name="Gerade Verbindung mit Pfeil 469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98" name="Gerade Verbindung mit Pfeil 469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338</xdr:row>
      <xdr:rowOff>97921</xdr:rowOff>
    </xdr:from>
    <xdr:to>
      <xdr:col>1</xdr:col>
      <xdr:colOff>273720</xdr:colOff>
      <xdr:row>341</xdr:row>
      <xdr:rowOff>7327</xdr:rowOff>
    </xdr:to>
    <xdr:cxnSp macro="">
      <xdr:nvCxnSpPr>
        <xdr:cNvPr id="4699" name="Gerade Verbindung mit Pfeil 4698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335</xdr:row>
      <xdr:rowOff>1</xdr:rowOff>
    </xdr:from>
    <xdr:to>
      <xdr:col>6</xdr:col>
      <xdr:colOff>7705</xdr:colOff>
      <xdr:row>338</xdr:row>
      <xdr:rowOff>80596</xdr:rowOff>
    </xdr:to>
    <xdr:cxnSp macro="">
      <xdr:nvCxnSpPr>
        <xdr:cNvPr id="4700" name="Gerade Verbindung mit Pfeil 4699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338</xdr:row>
      <xdr:rowOff>94710</xdr:rowOff>
    </xdr:from>
    <xdr:to>
      <xdr:col>17</xdr:col>
      <xdr:colOff>505560</xdr:colOff>
      <xdr:row>338</xdr:row>
      <xdr:rowOff>94710</xdr:rowOff>
    </xdr:to>
    <xdr:cxnSp macro="">
      <xdr:nvCxnSpPr>
        <xdr:cNvPr id="4701" name="Gerade Verbindung mit Pfeil 4700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335</xdr:row>
      <xdr:rowOff>0</xdr:rowOff>
    </xdr:from>
    <xdr:to>
      <xdr:col>9</xdr:col>
      <xdr:colOff>0</xdr:colOff>
      <xdr:row>338</xdr:row>
      <xdr:rowOff>80595</xdr:rowOff>
    </xdr:to>
    <xdr:cxnSp macro="">
      <xdr:nvCxnSpPr>
        <xdr:cNvPr id="4702" name="Gerade Verbindung mit Pfeil 4701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334</xdr:row>
      <xdr:rowOff>189034</xdr:rowOff>
    </xdr:from>
    <xdr:to>
      <xdr:col>14</xdr:col>
      <xdr:colOff>511420</xdr:colOff>
      <xdr:row>338</xdr:row>
      <xdr:rowOff>79129</xdr:rowOff>
    </xdr:to>
    <xdr:cxnSp macro="">
      <xdr:nvCxnSpPr>
        <xdr:cNvPr id="4703" name="Gerade Verbindung mit Pfeil 4702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334</xdr:row>
      <xdr:rowOff>187568</xdr:rowOff>
    </xdr:from>
    <xdr:to>
      <xdr:col>17</xdr:col>
      <xdr:colOff>509955</xdr:colOff>
      <xdr:row>338</xdr:row>
      <xdr:rowOff>77663</xdr:rowOff>
    </xdr:to>
    <xdr:cxnSp macro="">
      <xdr:nvCxnSpPr>
        <xdr:cNvPr id="4704" name="Gerade Verbindung mit Pfeil 4703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335</xdr:row>
      <xdr:rowOff>5862</xdr:rowOff>
    </xdr:from>
    <xdr:to>
      <xdr:col>2</xdr:col>
      <xdr:colOff>511797</xdr:colOff>
      <xdr:row>338</xdr:row>
      <xdr:rowOff>84568</xdr:rowOff>
    </xdr:to>
    <xdr:cxnSp macro="">
      <xdr:nvCxnSpPr>
        <xdr:cNvPr id="4705" name="Gerade Verbindung mit Pfeil 4704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342</xdr:row>
      <xdr:rowOff>14654</xdr:rowOff>
    </xdr:from>
    <xdr:to>
      <xdr:col>1</xdr:col>
      <xdr:colOff>276226</xdr:colOff>
      <xdr:row>342</xdr:row>
      <xdr:rowOff>155264</xdr:rowOff>
    </xdr:to>
    <xdr:cxnSp macro="">
      <xdr:nvCxnSpPr>
        <xdr:cNvPr id="4706" name="Gerade Verbindung mit Pfeil 4705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329</xdr:row>
      <xdr:rowOff>5505</xdr:rowOff>
    </xdr:from>
    <xdr:to>
      <xdr:col>12</xdr:col>
      <xdr:colOff>206125</xdr:colOff>
      <xdr:row>333</xdr:row>
      <xdr:rowOff>153818</xdr:rowOff>
    </xdr:to>
    <xdr:grpSp>
      <xdr:nvGrpSpPr>
        <xdr:cNvPr id="4707" name="Gruppieren 4706"/>
        <xdr:cNvGrpSpPr/>
      </xdr:nvGrpSpPr>
      <xdr:grpSpPr>
        <a:xfrm>
          <a:off x="6137625" y="66975780"/>
          <a:ext cx="412150" cy="776963"/>
          <a:chOff x="3258122" y="972939"/>
          <a:chExt cx="412887" cy="777862"/>
        </a:xfrm>
      </xdr:grpSpPr>
      <xdr:sp macro="" textlink="">
        <xdr:nvSpPr>
          <xdr:cNvPr id="4708" name="Textfeld 470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09" name="Gruppieren 470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10" name="Gerade Verbindung mit Pfeil 470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11" name="Ellipse 471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12" name="Gerade Verbindung mit Pfeil 471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13" name="Gerade Verbindung mit Pfeil 471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14" name="Gerade Verbindung mit Pfeil 471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15" name="Gerade Verbindung mit Pfeil 471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334</xdr:row>
      <xdr:rowOff>189034</xdr:rowOff>
    </xdr:from>
    <xdr:to>
      <xdr:col>11</xdr:col>
      <xdr:colOff>511420</xdr:colOff>
      <xdr:row>338</xdr:row>
      <xdr:rowOff>79129</xdr:rowOff>
    </xdr:to>
    <xdr:cxnSp macro="">
      <xdr:nvCxnSpPr>
        <xdr:cNvPr id="4716" name="Gerade Verbindung mit Pfeil 4715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352</xdr:row>
      <xdr:rowOff>8175</xdr:rowOff>
    </xdr:from>
    <xdr:to>
      <xdr:col>6</xdr:col>
      <xdr:colOff>200312</xdr:colOff>
      <xdr:row>356</xdr:row>
      <xdr:rowOff>156488</xdr:rowOff>
    </xdr:to>
    <xdr:grpSp>
      <xdr:nvGrpSpPr>
        <xdr:cNvPr id="4718" name="Gruppieren 4717"/>
        <xdr:cNvGrpSpPr/>
      </xdr:nvGrpSpPr>
      <xdr:grpSpPr>
        <a:xfrm>
          <a:off x="3712460" y="70883700"/>
          <a:ext cx="412152" cy="776963"/>
          <a:chOff x="3258122" y="972939"/>
          <a:chExt cx="412887" cy="777862"/>
        </a:xfrm>
      </xdr:grpSpPr>
      <xdr:sp macro="" textlink="">
        <xdr:nvSpPr>
          <xdr:cNvPr id="4719" name="Textfeld 471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20" name="Gruppieren 471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21" name="Gerade Verbindung mit Pfeil 472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22" name="Ellipse 472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23" name="Gerade Verbindung mit Pfeil 472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24" name="Gerade Verbindung mit Pfeil 472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25" name="Gerade Verbindung mit Pfeil 472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26" name="Gerade Verbindung mit Pfeil 472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352</xdr:row>
      <xdr:rowOff>8176</xdr:rowOff>
    </xdr:from>
    <xdr:to>
      <xdr:col>9</xdr:col>
      <xdr:colOff>200312</xdr:colOff>
      <xdr:row>356</xdr:row>
      <xdr:rowOff>156489</xdr:rowOff>
    </xdr:to>
    <xdr:grpSp>
      <xdr:nvGrpSpPr>
        <xdr:cNvPr id="4727" name="Gruppieren 4726"/>
        <xdr:cNvGrpSpPr/>
      </xdr:nvGrpSpPr>
      <xdr:grpSpPr>
        <a:xfrm>
          <a:off x="4922136" y="70883701"/>
          <a:ext cx="412151" cy="776963"/>
          <a:chOff x="3258122" y="972939"/>
          <a:chExt cx="412887" cy="777862"/>
        </a:xfrm>
      </xdr:grpSpPr>
      <xdr:sp macro="" textlink="">
        <xdr:nvSpPr>
          <xdr:cNvPr id="4728" name="Textfeld 472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29" name="Gruppieren 472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30" name="Gerade Verbindung mit Pfeil 472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31" name="Ellipse 473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32" name="Gerade Verbindung mit Pfeil 473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33" name="Gerade Verbindung mit Pfeil 473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34" name="Gerade Verbindung mit Pfeil 473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35" name="Gerade Verbindung mit Pfeil 473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352</xdr:row>
      <xdr:rowOff>5505</xdr:rowOff>
    </xdr:from>
    <xdr:to>
      <xdr:col>15</xdr:col>
      <xdr:colOff>206125</xdr:colOff>
      <xdr:row>356</xdr:row>
      <xdr:rowOff>153818</xdr:rowOff>
    </xdr:to>
    <xdr:grpSp>
      <xdr:nvGrpSpPr>
        <xdr:cNvPr id="4736" name="Gruppieren 4735"/>
        <xdr:cNvGrpSpPr/>
      </xdr:nvGrpSpPr>
      <xdr:grpSpPr>
        <a:xfrm>
          <a:off x="7347300" y="70881030"/>
          <a:ext cx="412150" cy="776963"/>
          <a:chOff x="3258122" y="972939"/>
          <a:chExt cx="412887" cy="777862"/>
        </a:xfrm>
      </xdr:grpSpPr>
      <xdr:sp macro="" textlink="">
        <xdr:nvSpPr>
          <xdr:cNvPr id="4737" name="Textfeld 473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38" name="Gruppieren 473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39" name="Gerade Verbindung mit Pfeil 473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40" name="Ellipse 473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41" name="Gerade Verbindung mit Pfeil 474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2" name="Gerade Verbindung mit Pfeil 474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3" name="Gerade Verbindung mit Pfeil 474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4" name="Gerade Verbindung mit Pfeil 474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352</xdr:row>
      <xdr:rowOff>3743</xdr:rowOff>
    </xdr:from>
    <xdr:to>
      <xdr:col>18</xdr:col>
      <xdr:colOff>198858</xdr:colOff>
      <xdr:row>356</xdr:row>
      <xdr:rowOff>152056</xdr:rowOff>
    </xdr:to>
    <xdr:grpSp>
      <xdr:nvGrpSpPr>
        <xdr:cNvPr id="4745" name="Gruppieren 4744"/>
        <xdr:cNvGrpSpPr/>
      </xdr:nvGrpSpPr>
      <xdr:grpSpPr>
        <a:xfrm>
          <a:off x="8549707" y="70879268"/>
          <a:ext cx="412151" cy="776963"/>
          <a:chOff x="3258122" y="972939"/>
          <a:chExt cx="412887" cy="777862"/>
        </a:xfrm>
      </xdr:grpSpPr>
      <xdr:sp macro="" textlink="">
        <xdr:nvSpPr>
          <xdr:cNvPr id="4746" name="Textfeld 474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47" name="Gruppieren 474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48" name="Gerade Verbindung mit Pfeil 474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49" name="Ellipse 474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50" name="Gerade Verbindung mit Pfeil 474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51" name="Gerade Verbindung mit Pfeil 475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52" name="Gerade Verbindung mit Pfeil 475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53" name="Gerade Verbindung mit Pfeil 475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361</xdr:row>
      <xdr:rowOff>97921</xdr:rowOff>
    </xdr:from>
    <xdr:to>
      <xdr:col>1</xdr:col>
      <xdr:colOff>273720</xdr:colOff>
      <xdr:row>364</xdr:row>
      <xdr:rowOff>7327</xdr:rowOff>
    </xdr:to>
    <xdr:cxnSp macro="">
      <xdr:nvCxnSpPr>
        <xdr:cNvPr id="4754" name="Gerade Verbindung mit Pfeil 475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358</xdr:row>
      <xdr:rowOff>1</xdr:rowOff>
    </xdr:from>
    <xdr:to>
      <xdr:col>6</xdr:col>
      <xdr:colOff>7705</xdr:colOff>
      <xdr:row>361</xdr:row>
      <xdr:rowOff>80596</xdr:rowOff>
    </xdr:to>
    <xdr:cxnSp macro="">
      <xdr:nvCxnSpPr>
        <xdr:cNvPr id="4755" name="Gerade Verbindung mit Pfeil 475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361</xdr:row>
      <xdr:rowOff>94710</xdr:rowOff>
    </xdr:from>
    <xdr:to>
      <xdr:col>17</xdr:col>
      <xdr:colOff>505560</xdr:colOff>
      <xdr:row>361</xdr:row>
      <xdr:rowOff>94710</xdr:rowOff>
    </xdr:to>
    <xdr:cxnSp macro="">
      <xdr:nvCxnSpPr>
        <xdr:cNvPr id="4756" name="Gerade Verbindung mit Pfeil 475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358</xdr:row>
      <xdr:rowOff>0</xdr:rowOff>
    </xdr:from>
    <xdr:to>
      <xdr:col>9</xdr:col>
      <xdr:colOff>0</xdr:colOff>
      <xdr:row>361</xdr:row>
      <xdr:rowOff>80595</xdr:rowOff>
    </xdr:to>
    <xdr:cxnSp macro="">
      <xdr:nvCxnSpPr>
        <xdr:cNvPr id="4757" name="Gerade Verbindung mit Pfeil 475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357</xdr:row>
      <xdr:rowOff>189034</xdr:rowOff>
    </xdr:from>
    <xdr:to>
      <xdr:col>14</xdr:col>
      <xdr:colOff>511420</xdr:colOff>
      <xdr:row>361</xdr:row>
      <xdr:rowOff>79129</xdr:rowOff>
    </xdr:to>
    <xdr:cxnSp macro="">
      <xdr:nvCxnSpPr>
        <xdr:cNvPr id="4758" name="Gerade Verbindung mit Pfeil 475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357</xdr:row>
      <xdr:rowOff>187568</xdr:rowOff>
    </xdr:from>
    <xdr:to>
      <xdr:col>17</xdr:col>
      <xdr:colOff>509955</xdr:colOff>
      <xdr:row>361</xdr:row>
      <xdr:rowOff>77663</xdr:rowOff>
    </xdr:to>
    <xdr:cxnSp macro="">
      <xdr:nvCxnSpPr>
        <xdr:cNvPr id="4759" name="Gerade Verbindung mit Pfeil 475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358</xdr:row>
      <xdr:rowOff>5862</xdr:rowOff>
    </xdr:from>
    <xdr:to>
      <xdr:col>2</xdr:col>
      <xdr:colOff>511797</xdr:colOff>
      <xdr:row>361</xdr:row>
      <xdr:rowOff>84568</xdr:rowOff>
    </xdr:to>
    <xdr:cxnSp macro="">
      <xdr:nvCxnSpPr>
        <xdr:cNvPr id="4760" name="Gerade Verbindung mit Pfeil 475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365</xdr:row>
      <xdr:rowOff>14654</xdr:rowOff>
    </xdr:from>
    <xdr:to>
      <xdr:col>1</xdr:col>
      <xdr:colOff>276226</xdr:colOff>
      <xdr:row>365</xdr:row>
      <xdr:rowOff>155264</xdr:rowOff>
    </xdr:to>
    <xdr:cxnSp macro="">
      <xdr:nvCxnSpPr>
        <xdr:cNvPr id="4761" name="Gerade Verbindung mit Pfeil 476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352</xdr:row>
      <xdr:rowOff>5505</xdr:rowOff>
    </xdr:from>
    <xdr:to>
      <xdr:col>12</xdr:col>
      <xdr:colOff>206125</xdr:colOff>
      <xdr:row>356</xdr:row>
      <xdr:rowOff>153818</xdr:rowOff>
    </xdr:to>
    <xdr:grpSp>
      <xdr:nvGrpSpPr>
        <xdr:cNvPr id="4762" name="Gruppieren 4761"/>
        <xdr:cNvGrpSpPr/>
      </xdr:nvGrpSpPr>
      <xdr:grpSpPr>
        <a:xfrm>
          <a:off x="6137625" y="70881030"/>
          <a:ext cx="412150" cy="776963"/>
          <a:chOff x="3258122" y="972939"/>
          <a:chExt cx="412887" cy="777862"/>
        </a:xfrm>
      </xdr:grpSpPr>
      <xdr:sp macro="" textlink="">
        <xdr:nvSpPr>
          <xdr:cNvPr id="4763" name="Textfeld 476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64" name="Gruppieren 476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65" name="Gerade Verbindung mit Pfeil 476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66" name="Ellipse 476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67" name="Gerade Verbindung mit Pfeil 476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8" name="Gerade Verbindung mit Pfeil 476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9" name="Gerade Verbindung mit Pfeil 476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70" name="Gerade Verbindung mit Pfeil 476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357</xdr:row>
      <xdr:rowOff>189034</xdr:rowOff>
    </xdr:from>
    <xdr:to>
      <xdr:col>11</xdr:col>
      <xdr:colOff>511420</xdr:colOff>
      <xdr:row>361</xdr:row>
      <xdr:rowOff>79129</xdr:rowOff>
    </xdr:to>
    <xdr:cxnSp macro="">
      <xdr:nvCxnSpPr>
        <xdr:cNvPr id="4771" name="Gerade Verbindung mit Pfeil 477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375</xdr:row>
      <xdr:rowOff>8175</xdr:rowOff>
    </xdr:from>
    <xdr:to>
      <xdr:col>6</xdr:col>
      <xdr:colOff>200312</xdr:colOff>
      <xdr:row>379</xdr:row>
      <xdr:rowOff>156488</xdr:rowOff>
    </xdr:to>
    <xdr:grpSp>
      <xdr:nvGrpSpPr>
        <xdr:cNvPr id="4773" name="Gruppieren 4772"/>
        <xdr:cNvGrpSpPr/>
      </xdr:nvGrpSpPr>
      <xdr:grpSpPr>
        <a:xfrm>
          <a:off x="3712460" y="75893850"/>
          <a:ext cx="412152" cy="776963"/>
          <a:chOff x="3258122" y="972939"/>
          <a:chExt cx="412887" cy="777862"/>
        </a:xfrm>
      </xdr:grpSpPr>
      <xdr:sp macro="" textlink="">
        <xdr:nvSpPr>
          <xdr:cNvPr id="4774" name="Textfeld 477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75" name="Gruppieren 477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76" name="Gerade Verbindung mit Pfeil 477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77" name="Ellipse 477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78" name="Gerade Verbindung mit Pfeil 477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79" name="Gerade Verbindung mit Pfeil 477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0" name="Gerade Verbindung mit Pfeil 477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1" name="Gerade Verbindung mit Pfeil 478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375</xdr:row>
      <xdr:rowOff>8176</xdr:rowOff>
    </xdr:from>
    <xdr:to>
      <xdr:col>9</xdr:col>
      <xdr:colOff>200312</xdr:colOff>
      <xdr:row>379</xdr:row>
      <xdr:rowOff>156489</xdr:rowOff>
    </xdr:to>
    <xdr:grpSp>
      <xdr:nvGrpSpPr>
        <xdr:cNvPr id="4782" name="Gruppieren 4781"/>
        <xdr:cNvGrpSpPr/>
      </xdr:nvGrpSpPr>
      <xdr:grpSpPr>
        <a:xfrm>
          <a:off x="4922136" y="75893851"/>
          <a:ext cx="412151" cy="776963"/>
          <a:chOff x="3258122" y="972939"/>
          <a:chExt cx="412887" cy="777862"/>
        </a:xfrm>
      </xdr:grpSpPr>
      <xdr:sp macro="" textlink="">
        <xdr:nvSpPr>
          <xdr:cNvPr id="4783" name="Textfeld 478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84" name="Gruppieren 478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85" name="Gerade Verbindung mit Pfeil 478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86" name="Ellipse 478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87" name="Gerade Verbindung mit Pfeil 478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8" name="Gerade Verbindung mit Pfeil 478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89" name="Gerade Verbindung mit Pfeil 478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90" name="Gerade Verbindung mit Pfeil 478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375</xdr:row>
      <xdr:rowOff>5505</xdr:rowOff>
    </xdr:from>
    <xdr:to>
      <xdr:col>15</xdr:col>
      <xdr:colOff>206125</xdr:colOff>
      <xdr:row>379</xdr:row>
      <xdr:rowOff>153818</xdr:rowOff>
    </xdr:to>
    <xdr:grpSp>
      <xdr:nvGrpSpPr>
        <xdr:cNvPr id="4791" name="Gruppieren 4790"/>
        <xdr:cNvGrpSpPr/>
      </xdr:nvGrpSpPr>
      <xdr:grpSpPr>
        <a:xfrm>
          <a:off x="7347300" y="75891180"/>
          <a:ext cx="412150" cy="776963"/>
          <a:chOff x="3258122" y="972939"/>
          <a:chExt cx="412887" cy="777862"/>
        </a:xfrm>
      </xdr:grpSpPr>
      <xdr:sp macro="" textlink="">
        <xdr:nvSpPr>
          <xdr:cNvPr id="4792" name="Textfeld 479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793" name="Gruppieren 479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794" name="Gerade Verbindung mit Pfeil 479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795" name="Ellipse 479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796" name="Gerade Verbindung mit Pfeil 479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97" name="Gerade Verbindung mit Pfeil 479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98" name="Gerade Verbindung mit Pfeil 479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99" name="Gerade Verbindung mit Pfeil 479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375</xdr:row>
      <xdr:rowOff>3743</xdr:rowOff>
    </xdr:from>
    <xdr:to>
      <xdr:col>18</xdr:col>
      <xdr:colOff>198858</xdr:colOff>
      <xdr:row>379</xdr:row>
      <xdr:rowOff>152056</xdr:rowOff>
    </xdr:to>
    <xdr:grpSp>
      <xdr:nvGrpSpPr>
        <xdr:cNvPr id="4800" name="Gruppieren 4799"/>
        <xdr:cNvGrpSpPr/>
      </xdr:nvGrpSpPr>
      <xdr:grpSpPr>
        <a:xfrm>
          <a:off x="8549707" y="75889418"/>
          <a:ext cx="412151" cy="776963"/>
          <a:chOff x="3258122" y="972939"/>
          <a:chExt cx="412887" cy="777862"/>
        </a:xfrm>
      </xdr:grpSpPr>
      <xdr:sp macro="" textlink="">
        <xdr:nvSpPr>
          <xdr:cNvPr id="4801" name="Textfeld 480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02" name="Gruppieren 480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03" name="Gerade Verbindung mit Pfeil 480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04" name="Ellipse 480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05" name="Gerade Verbindung mit Pfeil 480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06" name="Gerade Verbindung mit Pfeil 480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07" name="Gerade Verbindung mit Pfeil 480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08" name="Gerade Verbindung mit Pfeil 480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384</xdr:row>
      <xdr:rowOff>97921</xdr:rowOff>
    </xdr:from>
    <xdr:to>
      <xdr:col>1</xdr:col>
      <xdr:colOff>273720</xdr:colOff>
      <xdr:row>387</xdr:row>
      <xdr:rowOff>7327</xdr:rowOff>
    </xdr:to>
    <xdr:cxnSp macro="">
      <xdr:nvCxnSpPr>
        <xdr:cNvPr id="4809" name="Gerade Verbindung mit Pfeil 4808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381</xdr:row>
      <xdr:rowOff>1</xdr:rowOff>
    </xdr:from>
    <xdr:to>
      <xdr:col>6</xdr:col>
      <xdr:colOff>7705</xdr:colOff>
      <xdr:row>384</xdr:row>
      <xdr:rowOff>80596</xdr:rowOff>
    </xdr:to>
    <xdr:cxnSp macro="">
      <xdr:nvCxnSpPr>
        <xdr:cNvPr id="4810" name="Gerade Verbindung mit Pfeil 4809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384</xdr:row>
      <xdr:rowOff>94710</xdr:rowOff>
    </xdr:from>
    <xdr:to>
      <xdr:col>17</xdr:col>
      <xdr:colOff>505560</xdr:colOff>
      <xdr:row>384</xdr:row>
      <xdr:rowOff>94710</xdr:rowOff>
    </xdr:to>
    <xdr:cxnSp macro="">
      <xdr:nvCxnSpPr>
        <xdr:cNvPr id="4811" name="Gerade Verbindung mit Pfeil 4810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381</xdr:row>
      <xdr:rowOff>0</xdr:rowOff>
    </xdr:from>
    <xdr:to>
      <xdr:col>9</xdr:col>
      <xdr:colOff>0</xdr:colOff>
      <xdr:row>384</xdr:row>
      <xdr:rowOff>80595</xdr:rowOff>
    </xdr:to>
    <xdr:cxnSp macro="">
      <xdr:nvCxnSpPr>
        <xdr:cNvPr id="4812" name="Gerade Verbindung mit Pfeil 4811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380</xdr:row>
      <xdr:rowOff>189034</xdr:rowOff>
    </xdr:from>
    <xdr:to>
      <xdr:col>14</xdr:col>
      <xdr:colOff>511420</xdr:colOff>
      <xdr:row>384</xdr:row>
      <xdr:rowOff>79129</xdr:rowOff>
    </xdr:to>
    <xdr:cxnSp macro="">
      <xdr:nvCxnSpPr>
        <xdr:cNvPr id="4813" name="Gerade Verbindung mit Pfeil 4812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380</xdr:row>
      <xdr:rowOff>187568</xdr:rowOff>
    </xdr:from>
    <xdr:to>
      <xdr:col>17</xdr:col>
      <xdr:colOff>509955</xdr:colOff>
      <xdr:row>384</xdr:row>
      <xdr:rowOff>77663</xdr:rowOff>
    </xdr:to>
    <xdr:cxnSp macro="">
      <xdr:nvCxnSpPr>
        <xdr:cNvPr id="4814" name="Gerade Verbindung mit Pfeil 4813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381</xdr:row>
      <xdr:rowOff>5862</xdr:rowOff>
    </xdr:from>
    <xdr:to>
      <xdr:col>2</xdr:col>
      <xdr:colOff>511797</xdr:colOff>
      <xdr:row>384</xdr:row>
      <xdr:rowOff>84568</xdr:rowOff>
    </xdr:to>
    <xdr:cxnSp macro="">
      <xdr:nvCxnSpPr>
        <xdr:cNvPr id="4815" name="Gerade Verbindung mit Pfeil 4814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388</xdr:row>
      <xdr:rowOff>14654</xdr:rowOff>
    </xdr:from>
    <xdr:to>
      <xdr:col>1</xdr:col>
      <xdr:colOff>276226</xdr:colOff>
      <xdr:row>388</xdr:row>
      <xdr:rowOff>155264</xdr:rowOff>
    </xdr:to>
    <xdr:cxnSp macro="">
      <xdr:nvCxnSpPr>
        <xdr:cNvPr id="4816" name="Gerade Verbindung mit Pfeil 4815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375</xdr:row>
      <xdr:rowOff>5505</xdr:rowOff>
    </xdr:from>
    <xdr:to>
      <xdr:col>12</xdr:col>
      <xdr:colOff>206125</xdr:colOff>
      <xdr:row>379</xdr:row>
      <xdr:rowOff>153818</xdr:rowOff>
    </xdr:to>
    <xdr:grpSp>
      <xdr:nvGrpSpPr>
        <xdr:cNvPr id="4817" name="Gruppieren 4816"/>
        <xdr:cNvGrpSpPr/>
      </xdr:nvGrpSpPr>
      <xdr:grpSpPr>
        <a:xfrm>
          <a:off x="6137625" y="75891180"/>
          <a:ext cx="412150" cy="776963"/>
          <a:chOff x="3258122" y="972939"/>
          <a:chExt cx="412887" cy="777862"/>
        </a:xfrm>
      </xdr:grpSpPr>
      <xdr:sp macro="" textlink="">
        <xdr:nvSpPr>
          <xdr:cNvPr id="4818" name="Textfeld 481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19" name="Gruppieren 481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20" name="Gerade Verbindung mit Pfeil 481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21" name="Ellipse 482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22" name="Gerade Verbindung mit Pfeil 482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23" name="Gerade Verbindung mit Pfeil 482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24" name="Gerade Verbindung mit Pfeil 482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25" name="Gerade Verbindung mit Pfeil 482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380</xdr:row>
      <xdr:rowOff>189034</xdr:rowOff>
    </xdr:from>
    <xdr:to>
      <xdr:col>11</xdr:col>
      <xdr:colOff>511420</xdr:colOff>
      <xdr:row>384</xdr:row>
      <xdr:rowOff>79129</xdr:rowOff>
    </xdr:to>
    <xdr:cxnSp macro="">
      <xdr:nvCxnSpPr>
        <xdr:cNvPr id="4826" name="Gerade Verbindung mit Pfeil 4825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398</xdr:row>
      <xdr:rowOff>8175</xdr:rowOff>
    </xdr:from>
    <xdr:to>
      <xdr:col>6</xdr:col>
      <xdr:colOff>200312</xdr:colOff>
      <xdr:row>402</xdr:row>
      <xdr:rowOff>156488</xdr:rowOff>
    </xdr:to>
    <xdr:grpSp>
      <xdr:nvGrpSpPr>
        <xdr:cNvPr id="4828" name="Gruppieren 4827"/>
        <xdr:cNvGrpSpPr/>
      </xdr:nvGrpSpPr>
      <xdr:grpSpPr>
        <a:xfrm>
          <a:off x="3712460" y="80904000"/>
          <a:ext cx="412152" cy="776963"/>
          <a:chOff x="3258122" y="972939"/>
          <a:chExt cx="412887" cy="777862"/>
        </a:xfrm>
      </xdr:grpSpPr>
      <xdr:sp macro="" textlink="">
        <xdr:nvSpPr>
          <xdr:cNvPr id="4829" name="Textfeld 482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30" name="Gruppieren 482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31" name="Gerade Verbindung mit Pfeil 483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32" name="Ellipse 483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33" name="Gerade Verbindung mit Pfeil 483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4" name="Gerade Verbindung mit Pfeil 483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5" name="Gerade Verbindung mit Pfeil 483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6" name="Gerade Verbindung mit Pfeil 483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398</xdr:row>
      <xdr:rowOff>8176</xdr:rowOff>
    </xdr:from>
    <xdr:to>
      <xdr:col>9</xdr:col>
      <xdr:colOff>200312</xdr:colOff>
      <xdr:row>402</xdr:row>
      <xdr:rowOff>156489</xdr:rowOff>
    </xdr:to>
    <xdr:grpSp>
      <xdr:nvGrpSpPr>
        <xdr:cNvPr id="4837" name="Gruppieren 4836"/>
        <xdr:cNvGrpSpPr/>
      </xdr:nvGrpSpPr>
      <xdr:grpSpPr>
        <a:xfrm>
          <a:off x="4922136" y="80904001"/>
          <a:ext cx="412151" cy="776963"/>
          <a:chOff x="3258122" y="972939"/>
          <a:chExt cx="412887" cy="777862"/>
        </a:xfrm>
      </xdr:grpSpPr>
      <xdr:sp macro="" textlink="">
        <xdr:nvSpPr>
          <xdr:cNvPr id="4838" name="Textfeld 483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39" name="Gruppieren 483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40" name="Gerade Verbindung mit Pfeil 483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41" name="Ellipse 484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42" name="Gerade Verbindung mit Pfeil 484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43" name="Gerade Verbindung mit Pfeil 484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44" name="Gerade Verbindung mit Pfeil 484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45" name="Gerade Verbindung mit Pfeil 484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398</xdr:row>
      <xdr:rowOff>5505</xdr:rowOff>
    </xdr:from>
    <xdr:to>
      <xdr:col>15</xdr:col>
      <xdr:colOff>206125</xdr:colOff>
      <xdr:row>402</xdr:row>
      <xdr:rowOff>153818</xdr:rowOff>
    </xdr:to>
    <xdr:grpSp>
      <xdr:nvGrpSpPr>
        <xdr:cNvPr id="4846" name="Gruppieren 4845"/>
        <xdr:cNvGrpSpPr/>
      </xdr:nvGrpSpPr>
      <xdr:grpSpPr>
        <a:xfrm>
          <a:off x="7347300" y="80901330"/>
          <a:ext cx="412150" cy="776963"/>
          <a:chOff x="3258122" y="972939"/>
          <a:chExt cx="412887" cy="777862"/>
        </a:xfrm>
      </xdr:grpSpPr>
      <xdr:sp macro="" textlink="">
        <xdr:nvSpPr>
          <xdr:cNvPr id="4847" name="Textfeld 484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48" name="Gruppieren 484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49" name="Gerade Verbindung mit Pfeil 484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50" name="Ellipse 484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51" name="Gerade Verbindung mit Pfeil 485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2" name="Gerade Verbindung mit Pfeil 485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3" name="Gerade Verbindung mit Pfeil 485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54" name="Gerade Verbindung mit Pfeil 485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398</xdr:row>
      <xdr:rowOff>3743</xdr:rowOff>
    </xdr:from>
    <xdr:to>
      <xdr:col>18</xdr:col>
      <xdr:colOff>198858</xdr:colOff>
      <xdr:row>402</xdr:row>
      <xdr:rowOff>152056</xdr:rowOff>
    </xdr:to>
    <xdr:grpSp>
      <xdr:nvGrpSpPr>
        <xdr:cNvPr id="4855" name="Gruppieren 4854"/>
        <xdr:cNvGrpSpPr/>
      </xdr:nvGrpSpPr>
      <xdr:grpSpPr>
        <a:xfrm>
          <a:off x="8549707" y="80899568"/>
          <a:ext cx="412151" cy="776963"/>
          <a:chOff x="3258122" y="972939"/>
          <a:chExt cx="412887" cy="777862"/>
        </a:xfrm>
      </xdr:grpSpPr>
      <xdr:sp macro="" textlink="">
        <xdr:nvSpPr>
          <xdr:cNvPr id="4856" name="Textfeld 485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57" name="Gruppieren 485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58" name="Gerade Verbindung mit Pfeil 485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59" name="Ellipse 485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60" name="Gerade Verbindung mit Pfeil 485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61" name="Gerade Verbindung mit Pfeil 486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62" name="Gerade Verbindung mit Pfeil 486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63" name="Gerade Verbindung mit Pfeil 486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407</xdr:row>
      <xdr:rowOff>97921</xdr:rowOff>
    </xdr:from>
    <xdr:to>
      <xdr:col>1</xdr:col>
      <xdr:colOff>273720</xdr:colOff>
      <xdr:row>410</xdr:row>
      <xdr:rowOff>7327</xdr:rowOff>
    </xdr:to>
    <xdr:cxnSp macro="">
      <xdr:nvCxnSpPr>
        <xdr:cNvPr id="4864" name="Gerade Verbindung mit Pfeil 4863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404</xdr:row>
      <xdr:rowOff>1</xdr:rowOff>
    </xdr:from>
    <xdr:to>
      <xdr:col>6</xdr:col>
      <xdr:colOff>7705</xdr:colOff>
      <xdr:row>407</xdr:row>
      <xdr:rowOff>80596</xdr:rowOff>
    </xdr:to>
    <xdr:cxnSp macro="">
      <xdr:nvCxnSpPr>
        <xdr:cNvPr id="4865" name="Gerade Verbindung mit Pfeil 4864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407</xdr:row>
      <xdr:rowOff>94710</xdr:rowOff>
    </xdr:from>
    <xdr:to>
      <xdr:col>17</xdr:col>
      <xdr:colOff>505560</xdr:colOff>
      <xdr:row>407</xdr:row>
      <xdr:rowOff>94710</xdr:rowOff>
    </xdr:to>
    <xdr:cxnSp macro="">
      <xdr:nvCxnSpPr>
        <xdr:cNvPr id="4866" name="Gerade Verbindung mit Pfeil 4865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404</xdr:row>
      <xdr:rowOff>0</xdr:rowOff>
    </xdr:from>
    <xdr:to>
      <xdr:col>9</xdr:col>
      <xdr:colOff>0</xdr:colOff>
      <xdr:row>407</xdr:row>
      <xdr:rowOff>80595</xdr:rowOff>
    </xdr:to>
    <xdr:cxnSp macro="">
      <xdr:nvCxnSpPr>
        <xdr:cNvPr id="4867" name="Gerade Verbindung mit Pfeil 4866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403</xdr:row>
      <xdr:rowOff>189034</xdr:rowOff>
    </xdr:from>
    <xdr:to>
      <xdr:col>14</xdr:col>
      <xdr:colOff>511420</xdr:colOff>
      <xdr:row>407</xdr:row>
      <xdr:rowOff>79129</xdr:rowOff>
    </xdr:to>
    <xdr:cxnSp macro="">
      <xdr:nvCxnSpPr>
        <xdr:cNvPr id="4868" name="Gerade Verbindung mit Pfeil 4867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403</xdr:row>
      <xdr:rowOff>187568</xdr:rowOff>
    </xdr:from>
    <xdr:to>
      <xdr:col>17</xdr:col>
      <xdr:colOff>509955</xdr:colOff>
      <xdr:row>407</xdr:row>
      <xdr:rowOff>77663</xdr:rowOff>
    </xdr:to>
    <xdr:cxnSp macro="">
      <xdr:nvCxnSpPr>
        <xdr:cNvPr id="4869" name="Gerade Verbindung mit Pfeil 4868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404</xdr:row>
      <xdr:rowOff>5862</xdr:rowOff>
    </xdr:from>
    <xdr:to>
      <xdr:col>2</xdr:col>
      <xdr:colOff>511797</xdr:colOff>
      <xdr:row>407</xdr:row>
      <xdr:rowOff>84568</xdr:rowOff>
    </xdr:to>
    <xdr:cxnSp macro="">
      <xdr:nvCxnSpPr>
        <xdr:cNvPr id="4870" name="Gerade Verbindung mit Pfeil 4869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411</xdr:row>
      <xdr:rowOff>14654</xdr:rowOff>
    </xdr:from>
    <xdr:to>
      <xdr:col>1</xdr:col>
      <xdr:colOff>276226</xdr:colOff>
      <xdr:row>411</xdr:row>
      <xdr:rowOff>155264</xdr:rowOff>
    </xdr:to>
    <xdr:cxnSp macro="">
      <xdr:nvCxnSpPr>
        <xdr:cNvPr id="4871" name="Gerade Verbindung mit Pfeil 4870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398</xdr:row>
      <xdr:rowOff>5505</xdr:rowOff>
    </xdr:from>
    <xdr:to>
      <xdr:col>12</xdr:col>
      <xdr:colOff>206125</xdr:colOff>
      <xdr:row>402</xdr:row>
      <xdr:rowOff>153818</xdr:rowOff>
    </xdr:to>
    <xdr:grpSp>
      <xdr:nvGrpSpPr>
        <xdr:cNvPr id="4872" name="Gruppieren 4871"/>
        <xdr:cNvGrpSpPr/>
      </xdr:nvGrpSpPr>
      <xdr:grpSpPr>
        <a:xfrm>
          <a:off x="6137625" y="80901330"/>
          <a:ext cx="412150" cy="776963"/>
          <a:chOff x="3258122" y="972939"/>
          <a:chExt cx="412887" cy="777862"/>
        </a:xfrm>
      </xdr:grpSpPr>
      <xdr:sp macro="" textlink="">
        <xdr:nvSpPr>
          <xdr:cNvPr id="4873" name="Textfeld 487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74" name="Gruppieren 487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75" name="Gerade Verbindung mit Pfeil 487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76" name="Ellipse 487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77" name="Gerade Verbindung mit Pfeil 487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78" name="Gerade Verbindung mit Pfeil 487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79" name="Gerade Verbindung mit Pfeil 487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80" name="Gerade Verbindung mit Pfeil 487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403</xdr:row>
      <xdr:rowOff>189034</xdr:rowOff>
    </xdr:from>
    <xdr:to>
      <xdr:col>11</xdr:col>
      <xdr:colOff>511420</xdr:colOff>
      <xdr:row>407</xdr:row>
      <xdr:rowOff>79129</xdr:rowOff>
    </xdr:to>
    <xdr:cxnSp macro="">
      <xdr:nvCxnSpPr>
        <xdr:cNvPr id="4881" name="Gerade Verbindung mit Pfeil 4880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421</xdr:row>
      <xdr:rowOff>8175</xdr:rowOff>
    </xdr:from>
    <xdr:to>
      <xdr:col>6</xdr:col>
      <xdr:colOff>200312</xdr:colOff>
      <xdr:row>425</xdr:row>
      <xdr:rowOff>156488</xdr:rowOff>
    </xdr:to>
    <xdr:grpSp>
      <xdr:nvGrpSpPr>
        <xdr:cNvPr id="4883" name="Gruppieren 4882"/>
        <xdr:cNvGrpSpPr/>
      </xdr:nvGrpSpPr>
      <xdr:grpSpPr>
        <a:xfrm>
          <a:off x="3712460" y="84809250"/>
          <a:ext cx="412152" cy="776963"/>
          <a:chOff x="3258122" y="972939"/>
          <a:chExt cx="412887" cy="777862"/>
        </a:xfrm>
      </xdr:grpSpPr>
      <xdr:sp macro="" textlink="">
        <xdr:nvSpPr>
          <xdr:cNvPr id="4884" name="Textfeld 488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85" name="Gruppieren 488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86" name="Gerade Verbindung mit Pfeil 488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87" name="Ellipse 488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88" name="Gerade Verbindung mit Pfeil 488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89" name="Gerade Verbindung mit Pfeil 488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90" name="Gerade Verbindung mit Pfeil 488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91" name="Gerade Verbindung mit Pfeil 489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421</xdr:row>
      <xdr:rowOff>8176</xdr:rowOff>
    </xdr:from>
    <xdr:to>
      <xdr:col>9</xdr:col>
      <xdr:colOff>200312</xdr:colOff>
      <xdr:row>425</xdr:row>
      <xdr:rowOff>156489</xdr:rowOff>
    </xdr:to>
    <xdr:grpSp>
      <xdr:nvGrpSpPr>
        <xdr:cNvPr id="4892" name="Gruppieren 4891"/>
        <xdr:cNvGrpSpPr/>
      </xdr:nvGrpSpPr>
      <xdr:grpSpPr>
        <a:xfrm>
          <a:off x="4922136" y="84809251"/>
          <a:ext cx="412151" cy="776963"/>
          <a:chOff x="3258122" y="972939"/>
          <a:chExt cx="412887" cy="777862"/>
        </a:xfrm>
      </xdr:grpSpPr>
      <xdr:sp macro="" textlink="">
        <xdr:nvSpPr>
          <xdr:cNvPr id="4893" name="Textfeld 489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894" name="Gruppieren 489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895" name="Gerade Verbindung mit Pfeil 489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96" name="Ellipse 489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897" name="Gerade Verbindung mit Pfeil 489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98" name="Gerade Verbindung mit Pfeil 489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99" name="Gerade Verbindung mit Pfeil 489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00" name="Gerade Verbindung mit Pfeil 489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421</xdr:row>
      <xdr:rowOff>5505</xdr:rowOff>
    </xdr:from>
    <xdr:to>
      <xdr:col>15</xdr:col>
      <xdr:colOff>206125</xdr:colOff>
      <xdr:row>425</xdr:row>
      <xdr:rowOff>153818</xdr:rowOff>
    </xdr:to>
    <xdr:grpSp>
      <xdr:nvGrpSpPr>
        <xdr:cNvPr id="4901" name="Gruppieren 4900"/>
        <xdr:cNvGrpSpPr/>
      </xdr:nvGrpSpPr>
      <xdr:grpSpPr>
        <a:xfrm>
          <a:off x="7347300" y="84806580"/>
          <a:ext cx="412150" cy="776963"/>
          <a:chOff x="3258122" y="972939"/>
          <a:chExt cx="412887" cy="777862"/>
        </a:xfrm>
      </xdr:grpSpPr>
      <xdr:sp macro="" textlink="">
        <xdr:nvSpPr>
          <xdr:cNvPr id="4902" name="Textfeld 490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03" name="Gruppieren 490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04" name="Gerade Verbindung mit Pfeil 490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05" name="Ellipse 490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06" name="Gerade Verbindung mit Pfeil 490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07" name="Gerade Verbindung mit Pfeil 490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08" name="Gerade Verbindung mit Pfeil 490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09" name="Gerade Verbindung mit Pfeil 490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421</xdr:row>
      <xdr:rowOff>3743</xdr:rowOff>
    </xdr:from>
    <xdr:to>
      <xdr:col>18</xdr:col>
      <xdr:colOff>198858</xdr:colOff>
      <xdr:row>425</xdr:row>
      <xdr:rowOff>152056</xdr:rowOff>
    </xdr:to>
    <xdr:grpSp>
      <xdr:nvGrpSpPr>
        <xdr:cNvPr id="4910" name="Gruppieren 4909"/>
        <xdr:cNvGrpSpPr/>
      </xdr:nvGrpSpPr>
      <xdr:grpSpPr>
        <a:xfrm>
          <a:off x="8549707" y="84804818"/>
          <a:ext cx="412151" cy="776963"/>
          <a:chOff x="3258122" y="972939"/>
          <a:chExt cx="412887" cy="777862"/>
        </a:xfrm>
      </xdr:grpSpPr>
      <xdr:sp macro="" textlink="">
        <xdr:nvSpPr>
          <xdr:cNvPr id="4911" name="Textfeld 491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12" name="Gruppieren 491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13" name="Gerade Verbindung mit Pfeil 491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14" name="Ellipse 491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15" name="Gerade Verbindung mit Pfeil 491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16" name="Gerade Verbindung mit Pfeil 491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17" name="Gerade Verbindung mit Pfeil 491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18" name="Gerade Verbindung mit Pfeil 491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430</xdr:row>
      <xdr:rowOff>97921</xdr:rowOff>
    </xdr:from>
    <xdr:to>
      <xdr:col>1</xdr:col>
      <xdr:colOff>273720</xdr:colOff>
      <xdr:row>433</xdr:row>
      <xdr:rowOff>7327</xdr:rowOff>
    </xdr:to>
    <xdr:cxnSp macro="">
      <xdr:nvCxnSpPr>
        <xdr:cNvPr id="4919" name="Gerade Verbindung mit Pfeil 491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427</xdr:row>
      <xdr:rowOff>1</xdr:rowOff>
    </xdr:from>
    <xdr:to>
      <xdr:col>6</xdr:col>
      <xdr:colOff>7705</xdr:colOff>
      <xdr:row>430</xdr:row>
      <xdr:rowOff>80596</xdr:rowOff>
    </xdr:to>
    <xdr:cxnSp macro="">
      <xdr:nvCxnSpPr>
        <xdr:cNvPr id="4920" name="Gerade Verbindung mit Pfeil 491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430</xdr:row>
      <xdr:rowOff>94710</xdr:rowOff>
    </xdr:from>
    <xdr:to>
      <xdr:col>17</xdr:col>
      <xdr:colOff>505560</xdr:colOff>
      <xdr:row>430</xdr:row>
      <xdr:rowOff>94710</xdr:rowOff>
    </xdr:to>
    <xdr:cxnSp macro="">
      <xdr:nvCxnSpPr>
        <xdr:cNvPr id="4921" name="Gerade Verbindung mit Pfeil 492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427</xdr:row>
      <xdr:rowOff>0</xdr:rowOff>
    </xdr:from>
    <xdr:to>
      <xdr:col>9</xdr:col>
      <xdr:colOff>0</xdr:colOff>
      <xdr:row>430</xdr:row>
      <xdr:rowOff>80595</xdr:rowOff>
    </xdr:to>
    <xdr:cxnSp macro="">
      <xdr:nvCxnSpPr>
        <xdr:cNvPr id="4922" name="Gerade Verbindung mit Pfeil 492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426</xdr:row>
      <xdr:rowOff>189034</xdr:rowOff>
    </xdr:from>
    <xdr:to>
      <xdr:col>14</xdr:col>
      <xdr:colOff>511420</xdr:colOff>
      <xdr:row>430</xdr:row>
      <xdr:rowOff>79129</xdr:rowOff>
    </xdr:to>
    <xdr:cxnSp macro="">
      <xdr:nvCxnSpPr>
        <xdr:cNvPr id="4923" name="Gerade Verbindung mit Pfeil 492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426</xdr:row>
      <xdr:rowOff>187568</xdr:rowOff>
    </xdr:from>
    <xdr:to>
      <xdr:col>17</xdr:col>
      <xdr:colOff>509955</xdr:colOff>
      <xdr:row>430</xdr:row>
      <xdr:rowOff>77663</xdr:rowOff>
    </xdr:to>
    <xdr:cxnSp macro="">
      <xdr:nvCxnSpPr>
        <xdr:cNvPr id="4924" name="Gerade Verbindung mit Pfeil 492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427</xdr:row>
      <xdr:rowOff>5862</xdr:rowOff>
    </xdr:from>
    <xdr:to>
      <xdr:col>2</xdr:col>
      <xdr:colOff>511797</xdr:colOff>
      <xdr:row>430</xdr:row>
      <xdr:rowOff>84568</xdr:rowOff>
    </xdr:to>
    <xdr:cxnSp macro="">
      <xdr:nvCxnSpPr>
        <xdr:cNvPr id="4925" name="Gerade Verbindung mit Pfeil 492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434</xdr:row>
      <xdr:rowOff>14654</xdr:rowOff>
    </xdr:from>
    <xdr:to>
      <xdr:col>1</xdr:col>
      <xdr:colOff>276226</xdr:colOff>
      <xdr:row>434</xdr:row>
      <xdr:rowOff>155264</xdr:rowOff>
    </xdr:to>
    <xdr:cxnSp macro="">
      <xdr:nvCxnSpPr>
        <xdr:cNvPr id="4926" name="Gerade Verbindung mit Pfeil 492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421</xdr:row>
      <xdr:rowOff>5505</xdr:rowOff>
    </xdr:from>
    <xdr:to>
      <xdr:col>12</xdr:col>
      <xdr:colOff>206125</xdr:colOff>
      <xdr:row>425</xdr:row>
      <xdr:rowOff>153818</xdr:rowOff>
    </xdr:to>
    <xdr:grpSp>
      <xdr:nvGrpSpPr>
        <xdr:cNvPr id="4927" name="Gruppieren 4926"/>
        <xdr:cNvGrpSpPr/>
      </xdr:nvGrpSpPr>
      <xdr:grpSpPr>
        <a:xfrm>
          <a:off x="6137625" y="84806580"/>
          <a:ext cx="412150" cy="776963"/>
          <a:chOff x="3258122" y="972939"/>
          <a:chExt cx="412887" cy="777862"/>
        </a:xfrm>
      </xdr:grpSpPr>
      <xdr:sp macro="" textlink="">
        <xdr:nvSpPr>
          <xdr:cNvPr id="4928" name="Textfeld 492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29" name="Gruppieren 492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30" name="Gerade Verbindung mit Pfeil 492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31" name="Ellipse 493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32" name="Gerade Verbindung mit Pfeil 493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33" name="Gerade Verbindung mit Pfeil 493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34" name="Gerade Verbindung mit Pfeil 493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35" name="Gerade Verbindung mit Pfeil 493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426</xdr:row>
      <xdr:rowOff>189034</xdr:rowOff>
    </xdr:from>
    <xdr:to>
      <xdr:col>11</xdr:col>
      <xdr:colOff>511420</xdr:colOff>
      <xdr:row>430</xdr:row>
      <xdr:rowOff>79129</xdr:rowOff>
    </xdr:to>
    <xdr:cxnSp macro="">
      <xdr:nvCxnSpPr>
        <xdr:cNvPr id="4936" name="Gerade Verbindung mit Pfeil 493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444</xdr:row>
      <xdr:rowOff>8175</xdr:rowOff>
    </xdr:from>
    <xdr:to>
      <xdr:col>6</xdr:col>
      <xdr:colOff>200312</xdr:colOff>
      <xdr:row>448</xdr:row>
      <xdr:rowOff>156488</xdr:rowOff>
    </xdr:to>
    <xdr:grpSp>
      <xdr:nvGrpSpPr>
        <xdr:cNvPr id="4938" name="Gruppieren 4937"/>
        <xdr:cNvGrpSpPr/>
      </xdr:nvGrpSpPr>
      <xdr:grpSpPr>
        <a:xfrm>
          <a:off x="3712460" y="89819400"/>
          <a:ext cx="412152" cy="776963"/>
          <a:chOff x="3258122" y="972939"/>
          <a:chExt cx="412887" cy="777862"/>
        </a:xfrm>
      </xdr:grpSpPr>
      <xdr:sp macro="" textlink="">
        <xdr:nvSpPr>
          <xdr:cNvPr id="4939" name="Textfeld 493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40" name="Gruppieren 493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41" name="Gerade Verbindung mit Pfeil 494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42" name="Ellipse 494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43" name="Gerade Verbindung mit Pfeil 494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44" name="Gerade Verbindung mit Pfeil 494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45" name="Gerade Verbindung mit Pfeil 494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46" name="Gerade Verbindung mit Pfeil 494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444</xdr:row>
      <xdr:rowOff>8176</xdr:rowOff>
    </xdr:from>
    <xdr:to>
      <xdr:col>9</xdr:col>
      <xdr:colOff>200312</xdr:colOff>
      <xdr:row>448</xdr:row>
      <xdr:rowOff>156489</xdr:rowOff>
    </xdr:to>
    <xdr:grpSp>
      <xdr:nvGrpSpPr>
        <xdr:cNvPr id="4947" name="Gruppieren 4946"/>
        <xdr:cNvGrpSpPr/>
      </xdr:nvGrpSpPr>
      <xdr:grpSpPr>
        <a:xfrm>
          <a:off x="4922136" y="89819401"/>
          <a:ext cx="412151" cy="776963"/>
          <a:chOff x="3258122" y="972939"/>
          <a:chExt cx="412887" cy="777862"/>
        </a:xfrm>
      </xdr:grpSpPr>
      <xdr:sp macro="" textlink="">
        <xdr:nvSpPr>
          <xdr:cNvPr id="4948" name="Textfeld 494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49" name="Gruppieren 494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50" name="Gerade Verbindung mit Pfeil 494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51" name="Ellipse 495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52" name="Gerade Verbindung mit Pfeil 495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53" name="Gerade Verbindung mit Pfeil 495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54" name="Gerade Verbindung mit Pfeil 495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55" name="Gerade Verbindung mit Pfeil 495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444</xdr:row>
      <xdr:rowOff>5505</xdr:rowOff>
    </xdr:from>
    <xdr:to>
      <xdr:col>15</xdr:col>
      <xdr:colOff>206125</xdr:colOff>
      <xdr:row>448</xdr:row>
      <xdr:rowOff>153818</xdr:rowOff>
    </xdr:to>
    <xdr:grpSp>
      <xdr:nvGrpSpPr>
        <xdr:cNvPr id="4956" name="Gruppieren 4955"/>
        <xdr:cNvGrpSpPr/>
      </xdr:nvGrpSpPr>
      <xdr:grpSpPr>
        <a:xfrm>
          <a:off x="7347300" y="89816730"/>
          <a:ext cx="412150" cy="776963"/>
          <a:chOff x="3258122" y="972939"/>
          <a:chExt cx="412887" cy="777862"/>
        </a:xfrm>
      </xdr:grpSpPr>
      <xdr:sp macro="" textlink="">
        <xdr:nvSpPr>
          <xdr:cNvPr id="4957" name="Textfeld 495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58" name="Gruppieren 495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59" name="Gerade Verbindung mit Pfeil 495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60" name="Ellipse 495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61" name="Gerade Verbindung mit Pfeil 496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62" name="Gerade Verbindung mit Pfeil 496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63" name="Gerade Verbindung mit Pfeil 496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64" name="Gerade Verbindung mit Pfeil 496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444</xdr:row>
      <xdr:rowOff>3743</xdr:rowOff>
    </xdr:from>
    <xdr:to>
      <xdr:col>18</xdr:col>
      <xdr:colOff>198858</xdr:colOff>
      <xdr:row>448</xdr:row>
      <xdr:rowOff>152056</xdr:rowOff>
    </xdr:to>
    <xdr:grpSp>
      <xdr:nvGrpSpPr>
        <xdr:cNvPr id="4965" name="Gruppieren 4964"/>
        <xdr:cNvGrpSpPr/>
      </xdr:nvGrpSpPr>
      <xdr:grpSpPr>
        <a:xfrm>
          <a:off x="8549707" y="89814968"/>
          <a:ext cx="412151" cy="776963"/>
          <a:chOff x="3258122" y="972939"/>
          <a:chExt cx="412887" cy="777862"/>
        </a:xfrm>
      </xdr:grpSpPr>
      <xdr:sp macro="" textlink="">
        <xdr:nvSpPr>
          <xdr:cNvPr id="4966" name="Textfeld 496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67" name="Gruppieren 496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68" name="Gerade Verbindung mit Pfeil 496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69" name="Ellipse 496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70" name="Gerade Verbindung mit Pfeil 496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71" name="Gerade Verbindung mit Pfeil 497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72" name="Gerade Verbindung mit Pfeil 497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73" name="Gerade Verbindung mit Pfeil 497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453</xdr:row>
      <xdr:rowOff>97921</xdr:rowOff>
    </xdr:from>
    <xdr:to>
      <xdr:col>1</xdr:col>
      <xdr:colOff>273720</xdr:colOff>
      <xdr:row>456</xdr:row>
      <xdr:rowOff>7327</xdr:rowOff>
    </xdr:to>
    <xdr:cxnSp macro="">
      <xdr:nvCxnSpPr>
        <xdr:cNvPr id="4974" name="Gerade Verbindung mit Pfeil 4973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450</xdr:row>
      <xdr:rowOff>1</xdr:rowOff>
    </xdr:from>
    <xdr:to>
      <xdr:col>6</xdr:col>
      <xdr:colOff>7705</xdr:colOff>
      <xdr:row>453</xdr:row>
      <xdr:rowOff>80596</xdr:rowOff>
    </xdr:to>
    <xdr:cxnSp macro="">
      <xdr:nvCxnSpPr>
        <xdr:cNvPr id="4975" name="Gerade Verbindung mit Pfeil 4974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453</xdr:row>
      <xdr:rowOff>94710</xdr:rowOff>
    </xdr:from>
    <xdr:to>
      <xdr:col>17</xdr:col>
      <xdr:colOff>505560</xdr:colOff>
      <xdr:row>453</xdr:row>
      <xdr:rowOff>94710</xdr:rowOff>
    </xdr:to>
    <xdr:cxnSp macro="">
      <xdr:nvCxnSpPr>
        <xdr:cNvPr id="4976" name="Gerade Verbindung mit Pfeil 4975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450</xdr:row>
      <xdr:rowOff>0</xdr:rowOff>
    </xdr:from>
    <xdr:to>
      <xdr:col>9</xdr:col>
      <xdr:colOff>0</xdr:colOff>
      <xdr:row>453</xdr:row>
      <xdr:rowOff>80595</xdr:rowOff>
    </xdr:to>
    <xdr:cxnSp macro="">
      <xdr:nvCxnSpPr>
        <xdr:cNvPr id="4977" name="Gerade Verbindung mit Pfeil 4976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449</xdr:row>
      <xdr:rowOff>189034</xdr:rowOff>
    </xdr:from>
    <xdr:to>
      <xdr:col>14</xdr:col>
      <xdr:colOff>511420</xdr:colOff>
      <xdr:row>453</xdr:row>
      <xdr:rowOff>79129</xdr:rowOff>
    </xdr:to>
    <xdr:cxnSp macro="">
      <xdr:nvCxnSpPr>
        <xdr:cNvPr id="4978" name="Gerade Verbindung mit Pfeil 4977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449</xdr:row>
      <xdr:rowOff>187568</xdr:rowOff>
    </xdr:from>
    <xdr:to>
      <xdr:col>17</xdr:col>
      <xdr:colOff>509955</xdr:colOff>
      <xdr:row>453</xdr:row>
      <xdr:rowOff>77663</xdr:rowOff>
    </xdr:to>
    <xdr:cxnSp macro="">
      <xdr:nvCxnSpPr>
        <xdr:cNvPr id="4979" name="Gerade Verbindung mit Pfeil 4978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450</xdr:row>
      <xdr:rowOff>5862</xdr:rowOff>
    </xdr:from>
    <xdr:to>
      <xdr:col>2</xdr:col>
      <xdr:colOff>511797</xdr:colOff>
      <xdr:row>453</xdr:row>
      <xdr:rowOff>84568</xdr:rowOff>
    </xdr:to>
    <xdr:cxnSp macro="">
      <xdr:nvCxnSpPr>
        <xdr:cNvPr id="4980" name="Gerade Verbindung mit Pfeil 4979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457</xdr:row>
      <xdr:rowOff>14654</xdr:rowOff>
    </xdr:from>
    <xdr:to>
      <xdr:col>1</xdr:col>
      <xdr:colOff>276226</xdr:colOff>
      <xdr:row>457</xdr:row>
      <xdr:rowOff>155264</xdr:rowOff>
    </xdr:to>
    <xdr:cxnSp macro="">
      <xdr:nvCxnSpPr>
        <xdr:cNvPr id="4981" name="Gerade Verbindung mit Pfeil 4980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444</xdr:row>
      <xdr:rowOff>5505</xdr:rowOff>
    </xdr:from>
    <xdr:to>
      <xdr:col>12</xdr:col>
      <xdr:colOff>206125</xdr:colOff>
      <xdr:row>448</xdr:row>
      <xdr:rowOff>153818</xdr:rowOff>
    </xdr:to>
    <xdr:grpSp>
      <xdr:nvGrpSpPr>
        <xdr:cNvPr id="4982" name="Gruppieren 4981"/>
        <xdr:cNvGrpSpPr/>
      </xdr:nvGrpSpPr>
      <xdr:grpSpPr>
        <a:xfrm>
          <a:off x="6137625" y="89816730"/>
          <a:ext cx="412150" cy="776963"/>
          <a:chOff x="3258122" y="972939"/>
          <a:chExt cx="412887" cy="777862"/>
        </a:xfrm>
      </xdr:grpSpPr>
      <xdr:sp macro="" textlink="">
        <xdr:nvSpPr>
          <xdr:cNvPr id="4983" name="Textfeld 498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84" name="Gruppieren 498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85" name="Gerade Verbindung mit Pfeil 498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86" name="Ellipse 498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87" name="Gerade Verbindung mit Pfeil 498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88" name="Gerade Verbindung mit Pfeil 498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89" name="Gerade Verbindung mit Pfeil 498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90" name="Gerade Verbindung mit Pfeil 498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449</xdr:row>
      <xdr:rowOff>189034</xdr:rowOff>
    </xdr:from>
    <xdr:to>
      <xdr:col>11</xdr:col>
      <xdr:colOff>511420</xdr:colOff>
      <xdr:row>453</xdr:row>
      <xdr:rowOff>79129</xdr:rowOff>
    </xdr:to>
    <xdr:cxnSp macro="">
      <xdr:nvCxnSpPr>
        <xdr:cNvPr id="4991" name="Gerade Verbindung mit Pfeil 4990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467</xdr:row>
      <xdr:rowOff>8175</xdr:rowOff>
    </xdr:from>
    <xdr:to>
      <xdr:col>6</xdr:col>
      <xdr:colOff>200312</xdr:colOff>
      <xdr:row>471</xdr:row>
      <xdr:rowOff>156488</xdr:rowOff>
    </xdr:to>
    <xdr:grpSp>
      <xdr:nvGrpSpPr>
        <xdr:cNvPr id="4993" name="Gruppieren 4992"/>
        <xdr:cNvGrpSpPr/>
      </xdr:nvGrpSpPr>
      <xdr:grpSpPr>
        <a:xfrm>
          <a:off x="3712460" y="94829550"/>
          <a:ext cx="412152" cy="776963"/>
          <a:chOff x="3258122" y="972939"/>
          <a:chExt cx="412887" cy="777862"/>
        </a:xfrm>
      </xdr:grpSpPr>
      <xdr:sp macro="" textlink="">
        <xdr:nvSpPr>
          <xdr:cNvPr id="4994" name="Textfeld 499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4995" name="Gruppieren 499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4996" name="Gerade Verbindung mit Pfeil 499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97" name="Ellipse 499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4998" name="Gerade Verbindung mit Pfeil 499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99" name="Gerade Verbindung mit Pfeil 499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00" name="Gerade Verbindung mit Pfeil 499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01" name="Gerade Verbindung mit Pfeil 500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467</xdr:row>
      <xdr:rowOff>8176</xdr:rowOff>
    </xdr:from>
    <xdr:to>
      <xdr:col>9</xdr:col>
      <xdr:colOff>200312</xdr:colOff>
      <xdr:row>471</xdr:row>
      <xdr:rowOff>156489</xdr:rowOff>
    </xdr:to>
    <xdr:grpSp>
      <xdr:nvGrpSpPr>
        <xdr:cNvPr id="5002" name="Gruppieren 5001"/>
        <xdr:cNvGrpSpPr/>
      </xdr:nvGrpSpPr>
      <xdr:grpSpPr>
        <a:xfrm>
          <a:off x="4922136" y="94829551"/>
          <a:ext cx="412151" cy="776963"/>
          <a:chOff x="3258122" y="972939"/>
          <a:chExt cx="412887" cy="777862"/>
        </a:xfrm>
      </xdr:grpSpPr>
      <xdr:sp macro="" textlink="">
        <xdr:nvSpPr>
          <xdr:cNvPr id="5003" name="Textfeld 500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04" name="Gruppieren 500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05" name="Gerade Verbindung mit Pfeil 500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06" name="Ellipse 500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07" name="Gerade Verbindung mit Pfeil 500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08" name="Gerade Verbindung mit Pfeil 500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09" name="Gerade Verbindung mit Pfeil 500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10" name="Gerade Verbindung mit Pfeil 500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467</xdr:row>
      <xdr:rowOff>5505</xdr:rowOff>
    </xdr:from>
    <xdr:to>
      <xdr:col>15</xdr:col>
      <xdr:colOff>206125</xdr:colOff>
      <xdr:row>471</xdr:row>
      <xdr:rowOff>153818</xdr:rowOff>
    </xdr:to>
    <xdr:grpSp>
      <xdr:nvGrpSpPr>
        <xdr:cNvPr id="5011" name="Gruppieren 5010"/>
        <xdr:cNvGrpSpPr/>
      </xdr:nvGrpSpPr>
      <xdr:grpSpPr>
        <a:xfrm>
          <a:off x="7347300" y="94826880"/>
          <a:ext cx="412150" cy="776963"/>
          <a:chOff x="3258122" y="972939"/>
          <a:chExt cx="412887" cy="777862"/>
        </a:xfrm>
      </xdr:grpSpPr>
      <xdr:sp macro="" textlink="">
        <xdr:nvSpPr>
          <xdr:cNvPr id="5012" name="Textfeld 501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13" name="Gruppieren 501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14" name="Gerade Verbindung mit Pfeil 501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15" name="Ellipse 501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16" name="Gerade Verbindung mit Pfeil 501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17" name="Gerade Verbindung mit Pfeil 501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18" name="Gerade Verbindung mit Pfeil 501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19" name="Gerade Verbindung mit Pfeil 501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467</xdr:row>
      <xdr:rowOff>3743</xdr:rowOff>
    </xdr:from>
    <xdr:to>
      <xdr:col>18</xdr:col>
      <xdr:colOff>198858</xdr:colOff>
      <xdr:row>471</xdr:row>
      <xdr:rowOff>152056</xdr:rowOff>
    </xdr:to>
    <xdr:grpSp>
      <xdr:nvGrpSpPr>
        <xdr:cNvPr id="5020" name="Gruppieren 5019"/>
        <xdr:cNvGrpSpPr/>
      </xdr:nvGrpSpPr>
      <xdr:grpSpPr>
        <a:xfrm>
          <a:off x="8549707" y="94825118"/>
          <a:ext cx="412151" cy="776963"/>
          <a:chOff x="3258122" y="972939"/>
          <a:chExt cx="412887" cy="777862"/>
        </a:xfrm>
      </xdr:grpSpPr>
      <xdr:sp macro="" textlink="">
        <xdr:nvSpPr>
          <xdr:cNvPr id="5021" name="Textfeld 502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22" name="Gruppieren 502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23" name="Gerade Verbindung mit Pfeil 502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24" name="Ellipse 502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25" name="Gerade Verbindung mit Pfeil 502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26" name="Gerade Verbindung mit Pfeil 502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27" name="Gerade Verbindung mit Pfeil 502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28" name="Gerade Verbindung mit Pfeil 502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476</xdr:row>
      <xdr:rowOff>97921</xdr:rowOff>
    </xdr:from>
    <xdr:to>
      <xdr:col>1</xdr:col>
      <xdr:colOff>273720</xdr:colOff>
      <xdr:row>479</xdr:row>
      <xdr:rowOff>7327</xdr:rowOff>
    </xdr:to>
    <xdr:cxnSp macro="">
      <xdr:nvCxnSpPr>
        <xdr:cNvPr id="5029" name="Gerade Verbindung mit Pfeil 5028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473</xdr:row>
      <xdr:rowOff>1</xdr:rowOff>
    </xdr:from>
    <xdr:to>
      <xdr:col>6</xdr:col>
      <xdr:colOff>7705</xdr:colOff>
      <xdr:row>476</xdr:row>
      <xdr:rowOff>80596</xdr:rowOff>
    </xdr:to>
    <xdr:cxnSp macro="">
      <xdr:nvCxnSpPr>
        <xdr:cNvPr id="5030" name="Gerade Verbindung mit Pfeil 5029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476</xdr:row>
      <xdr:rowOff>94710</xdr:rowOff>
    </xdr:from>
    <xdr:to>
      <xdr:col>17</xdr:col>
      <xdr:colOff>505560</xdr:colOff>
      <xdr:row>476</xdr:row>
      <xdr:rowOff>94710</xdr:rowOff>
    </xdr:to>
    <xdr:cxnSp macro="">
      <xdr:nvCxnSpPr>
        <xdr:cNvPr id="5031" name="Gerade Verbindung mit Pfeil 5030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473</xdr:row>
      <xdr:rowOff>0</xdr:rowOff>
    </xdr:from>
    <xdr:to>
      <xdr:col>9</xdr:col>
      <xdr:colOff>0</xdr:colOff>
      <xdr:row>476</xdr:row>
      <xdr:rowOff>80595</xdr:rowOff>
    </xdr:to>
    <xdr:cxnSp macro="">
      <xdr:nvCxnSpPr>
        <xdr:cNvPr id="5032" name="Gerade Verbindung mit Pfeil 5031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472</xdr:row>
      <xdr:rowOff>189034</xdr:rowOff>
    </xdr:from>
    <xdr:to>
      <xdr:col>14</xdr:col>
      <xdr:colOff>511420</xdr:colOff>
      <xdr:row>476</xdr:row>
      <xdr:rowOff>79129</xdr:rowOff>
    </xdr:to>
    <xdr:cxnSp macro="">
      <xdr:nvCxnSpPr>
        <xdr:cNvPr id="5033" name="Gerade Verbindung mit Pfeil 5032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472</xdr:row>
      <xdr:rowOff>187568</xdr:rowOff>
    </xdr:from>
    <xdr:to>
      <xdr:col>17</xdr:col>
      <xdr:colOff>509955</xdr:colOff>
      <xdr:row>476</xdr:row>
      <xdr:rowOff>77663</xdr:rowOff>
    </xdr:to>
    <xdr:cxnSp macro="">
      <xdr:nvCxnSpPr>
        <xdr:cNvPr id="5034" name="Gerade Verbindung mit Pfeil 5033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473</xdr:row>
      <xdr:rowOff>5862</xdr:rowOff>
    </xdr:from>
    <xdr:to>
      <xdr:col>2</xdr:col>
      <xdr:colOff>511797</xdr:colOff>
      <xdr:row>476</xdr:row>
      <xdr:rowOff>84568</xdr:rowOff>
    </xdr:to>
    <xdr:cxnSp macro="">
      <xdr:nvCxnSpPr>
        <xdr:cNvPr id="5035" name="Gerade Verbindung mit Pfeil 5034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480</xdr:row>
      <xdr:rowOff>14654</xdr:rowOff>
    </xdr:from>
    <xdr:to>
      <xdr:col>1</xdr:col>
      <xdr:colOff>276226</xdr:colOff>
      <xdr:row>480</xdr:row>
      <xdr:rowOff>155264</xdr:rowOff>
    </xdr:to>
    <xdr:cxnSp macro="">
      <xdr:nvCxnSpPr>
        <xdr:cNvPr id="5036" name="Gerade Verbindung mit Pfeil 5035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467</xdr:row>
      <xdr:rowOff>5505</xdr:rowOff>
    </xdr:from>
    <xdr:to>
      <xdr:col>12</xdr:col>
      <xdr:colOff>206125</xdr:colOff>
      <xdr:row>471</xdr:row>
      <xdr:rowOff>153818</xdr:rowOff>
    </xdr:to>
    <xdr:grpSp>
      <xdr:nvGrpSpPr>
        <xdr:cNvPr id="5037" name="Gruppieren 5036"/>
        <xdr:cNvGrpSpPr/>
      </xdr:nvGrpSpPr>
      <xdr:grpSpPr>
        <a:xfrm>
          <a:off x="6137625" y="94826880"/>
          <a:ext cx="412150" cy="776963"/>
          <a:chOff x="3258122" y="972939"/>
          <a:chExt cx="412887" cy="777862"/>
        </a:xfrm>
      </xdr:grpSpPr>
      <xdr:sp macro="" textlink="">
        <xdr:nvSpPr>
          <xdr:cNvPr id="5038" name="Textfeld 503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39" name="Gruppieren 503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40" name="Gerade Verbindung mit Pfeil 503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41" name="Ellipse 504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42" name="Gerade Verbindung mit Pfeil 504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43" name="Gerade Verbindung mit Pfeil 504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44" name="Gerade Verbindung mit Pfeil 504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45" name="Gerade Verbindung mit Pfeil 504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472</xdr:row>
      <xdr:rowOff>189034</xdr:rowOff>
    </xdr:from>
    <xdr:to>
      <xdr:col>11</xdr:col>
      <xdr:colOff>511420</xdr:colOff>
      <xdr:row>476</xdr:row>
      <xdr:rowOff>79129</xdr:rowOff>
    </xdr:to>
    <xdr:cxnSp macro="">
      <xdr:nvCxnSpPr>
        <xdr:cNvPr id="5046" name="Gerade Verbindung mit Pfeil 5045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490</xdr:row>
      <xdr:rowOff>8175</xdr:rowOff>
    </xdr:from>
    <xdr:to>
      <xdr:col>6</xdr:col>
      <xdr:colOff>200312</xdr:colOff>
      <xdr:row>494</xdr:row>
      <xdr:rowOff>156488</xdr:rowOff>
    </xdr:to>
    <xdr:grpSp>
      <xdr:nvGrpSpPr>
        <xdr:cNvPr id="5048" name="Gruppieren 5047"/>
        <xdr:cNvGrpSpPr/>
      </xdr:nvGrpSpPr>
      <xdr:grpSpPr>
        <a:xfrm>
          <a:off x="3712460" y="98734800"/>
          <a:ext cx="412152" cy="776963"/>
          <a:chOff x="3258122" y="972939"/>
          <a:chExt cx="412887" cy="777862"/>
        </a:xfrm>
      </xdr:grpSpPr>
      <xdr:sp macro="" textlink="">
        <xdr:nvSpPr>
          <xdr:cNvPr id="5049" name="Textfeld 504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50" name="Gruppieren 504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51" name="Gerade Verbindung mit Pfeil 505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52" name="Ellipse 505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53" name="Gerade Verbindung mit Pfeil 505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54" name="Gerade Verbindung mit Pfeil 505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55" name="Gerade Verbindung mit Pfeil 505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56" name="Gerade Verbindung mit Pfeil 505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490</xdr:row>
      <xdr:rowOff>8176</xdr:rowOff>
    </xdr:from>
    <xdr:to>
      <xdr:col>9</xdr:col>
      <xdr:colOff>200312</xdr:colOff>
      <xdr:row>494</xdr:row>
      <xdr:rowOff>156489</xdr:rowOff>
    </xdr:to>
    <xdr:grpSp>
      <xdr:nvGrpSpPr>
        <xdr:cNvPr id="5057" name="Gruppieren 5056"/>
        <xdr:cNvGrpSpPr/>
      </xdr:nvGrpSpPr>
      <xdr:grpSpPr>
        <a:xfrm>
          <a:off x="4922136" y="98734801"/>
          <a:ext cx="412151" cy="776963"/>
          <a:chOff x="3258122" y="972939"/>
          <a:chExt cx="412887" cy="777862"/>
        </a:xfrm>
      </xdr:grpSpPr>
      <xdr:sp macro="" textlink="">
        <xdr:nvSpPr>
          <xdr:cNvPr id="5058" name="Textfeld 505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59" name="Gruppieren 505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60" name="Gerade Verbindung mit Pfeil 505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61" name="Ellipse 506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62" name="Gerade Verbindung mit Pfeil 506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63" name="Gerade Verbindung mit Pfeil 506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64" name="Gerade Verbindung mit Pfeil 506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65" name="Gerade Verbindung mit Pfeil 506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490</xdr:row>
      <xdr:rowOff>5505</xdr:rowOff>
    </xdr:from>
    <xdr:to>
      <xdr:col>15</xdr:col>
      <xdr:colOff>206125</xdr:colOff>
      <xdr:row>494</xdr:row>
      <xdr:rowOff>153818</xdr:rowOff>
    </xdr:to>
    <xdr:grpSp>
      <xdr:nvGrpSpPr>
        <xdr:cNvPr id="5066" name="Gruppieren 5065"/>
        <xdr:cNvGrpSpPr/>
      </xdr:nvGrpSpPr>
      <xdr:grpSpPr>
        <a:xfrm>
          <a:off x="7347300" y="98732130"/>
          <a:ext cx="412150" cy="776963"/>
          <a:chOff x="3258122" y="972939"/>
          <a:chExt cx="412887" cy="777862"/>
        </a:xfrm>
      </xdr:grpSpPr>
      <xdr:sp macro="" textlink="">
        <xdr:nvSpPr>
          <xdr:cNvPr id="5067" name="Textfeld 506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68" name="Gruppieren 506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69" name="Gerade Verbindung mit Pfeil 506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70" name="Ellipse 506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71" name="Gerade Verbindung mit Pfeil 507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72" name="Gerade Verbindung mit Pfeil 507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73" name="Gerade Verbindung mit Pfeil 507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74" name="Gerade Verbindung mit Pfeil 507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490</xdr:row>
      <xdr:rowOff>3743</xdr:rowOff>
    </xdr:from>
    <xdr:to>
      <xdr:col>18</xdr:col>
      <xdr:colOff>198858</xdr:colOff>
      <xdr:row>494</xdr:row>
      <xdr:rowOff>152056</xdr:rowOff>
    </xdr:to>
    <xdr:grpSp>
      <xdr:nvGrpSpPr>
        <xdr:cNvPr id="5075" name="Gruppieren 5074"/>
        <xdr:cNvGrpSpPr/>
      </xdr:nvGrpSpPr>
      <xdr:grpSpPr>
        <a:xfrm>
          <a:off x="8549707" y="98730368"/>
          <a:ext cx="412151" cy="776963"/>
          <a:chOff x="3258122" y="972939"/>
          <a:chExt cx="412887" cy="777862"/>
        </a:xfrm>
      </xdr:grpSpPr>
      <xdr:sp macro="" textlink="">
        <xdr:nvSpPr>
          <xdr:cNvPr id="5076" name="Textfeld 507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77" name="Gruppieren 507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78" name="Gerade Verbindung mit Pfeil 507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79" name="Ellipse 507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80" name="Gerade Verbindung mit Pfeil 507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81" name="Gerade Verbindung mit Pfeil 508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82" name="Gerade Verbindung mit Pfeil 508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83" name="Gerade Verbindung mit Pfeil 508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499</xdr:row>
      <xdr:rowOff>97921</xdr:rowOff>
    </xdr:from>
    <xdr:to>
      <xdr:col>1</xdr:col>
      <xdr:colOff>273720</xdr:colOff>
      <xdr:row>502</xdr:row>
      <xdr:rowOff>7327</xdr:rowOff>
    </xdr:to>
    <xdr:cxnSp macro="">
      <xdr:nvCxnSpPr>
        <xdr:cNvPr id="5084" name="Gerade Verbindung mit Pfeil 508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496</xdr:row>
      <xdr:rowOff>1</xdr:rowOff>
    </xdr:from>
    <xdr:to>
      <xdr:col>6</xdr:col>
      <xdr:colOff>7705</xdr:colOff>
      <xdr:row>499</xdr:row>
      <xdr:rowOff>80596</xdr:rowOff>
    </xdr:to>
    <xdr:cxnSp macro="">
      <xdr:nvCxnSpPr>
        <xdr:cNvPr id="5085" name="Gerade Verbindung mit Pfeil 508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499</xdr:row>
      <xdr:rowOff>94710</xdr:rowOff>
    </xdr:from>
    <xdr:to>
      <xdr:col>17</xdr:col>
      <xdr:colOff>505560</xdr:colOff>
      <xdr:row>499</xdr:row>
      <xdr:rowOff>94710</xdr:rowOff>
    </xdr:to>
    <xdr:cxnSp macro="">
      <xdr:nvCxnSpPr>
        <xdr:cNvPr id="5086" name="Gerade Verbindung mit Pfeil 508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496</xdr:row>
      <xdr:rowOff>0</xdr:rowOff>
    </xdr:from>
    <xdr:to>
      <xdr:col>9</xdr:col>
      <xdr:colOff>0</xdr:colOff>
      <xdr:row>499</xdr:row>
      <xdr:rowOff>80595</xdr:rowOff>
    </xdr:to>
    <xdr:cxnSp macro="">
      <xdr:nvCxnSpPr>
        <xdr:cNvPr id="5087" name="Gerade Verbindung mit Pfeil 508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495</xdr:row>
      <xdr:rowOff>189034</xdr:rowOff>
    </xdr:from>
    <xdr:to>
      <xdr:col>14</xdr:col>
      <xdr:colOff>511420</xdr:colOff>
      <xdr:row>499</xdr:row>
      <xdr:rowOff>79129</xdr:rowOff>
    </xdr:to>
    <xdr:cxnSp macro="">
      <xdr:nvCxnSpPr>
        <xdr:cNvPr id="5088" name="Gerade Verbindung mit Pfeil 508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495</xdr:row>
      <xdr:rowOff>187568</xdr:rowOff>
    </xdr:from>
    <xdr:to>
      <xdr:col>17</xdr:col>
      <xdr:colOff>509955</xdr:colOff>
      <xdr:row>499</xdr:row>
      <xdr:rowOff>77663</xdr:rowOff>
    </xdr:to>
    <xdr:cxnSp macro="">
      <xdr:nvCxnSpPr>
        <xdr:cNvPr id="5089" name="Gerade Verbindung mit Pfeil 508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496</xdr:row>
      <xdr:rowOff>5862</xdr:rowOff>
    </xdr:from>
    <xdr:to>
      <xdr:col>2</xdr:col>
      <xdr:colOff>511797</xdr:colOff>
      <xdr:row>499</xdr:row>
      <xdr:rowOff>84568</xdr:rowOff>
    </xdr:to>
    <xdr:cxnSp macro="">
      <xdr:nvCxnSpPr>
        <xdr:cNvPr id="5090" name="Gerade Verbindung mit Pfeil 508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503</xdr:row>
      <xdr:rowOff>14654</xdr:rowOff>
    </xdr:from>
    <xdr:to>
      <xdr:col>1</xdr:col>
      <xdr:colOff>276226</xdr:colOff>
      <xdr:row>503</xdr:row>
      <xdr:rowOff>155264</xdr:rowOff>
    </xdr:to>
    <xdr:cxnSp macro="">
      <xdr:nvCxnSpPr>
        <xdr:cNvPr id="5091" name="Gerade Verbindung mit Pfeil 509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490</xdr:row>
      <xdr:rowOff>5505</xdr:rowOff>
    </xdr:from>
    <xdr:to>
      <xdr:col>12</xdr:col>
      <xdr:colOff>206125</xdr:colOff>
      <xdr:row>494</xdr:row>
      <xdr:rowOff>153818</xdr:rowOff>
    </xdr:to>
    <xdr:grpSp>
      <xdr:nvGrpSpPr>
        <xdr:cNvPr id="5092" name="Gruppieren 5091"/>
        <xdr:cNvGrpSpPr/>
      </xdr:nvGrpSpPr>
      <xdr:grpSpPr>
        <a:xfrm>
          <a:off x="6137625" y="98732130"/>
          <a:ext cx="412150" cy="776963"/>
          <a:chOff x="3258122" y="972939"/>
          <a:chExt cx="412887" cy="777862"/>
        </a:xfrm>
      </xdr:grpSpPr>
      <xdr:sp macro="" textlink="">
        <xdr:nvSpPr>
          <xdr:cNvPr id="5093" name="Textfeld 509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094" name="Gruppieren 509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095" name="Gerade Verbindung mit Pfeil 509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96" name="Ellipse 509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097" name="Gerade Verbindung mit Pfeil 509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98" name="Gerade Verbindung mit Pfeil 509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99" name="Gerade Verbindung mit Pfeil 509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00" name="Gerade Verbindung mit Pfeil 509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495</xdr:row>
      <xdr:rowOff>189034</xdr:rowOff>
    </xdr:from>
    <xdr:to>
      <xdr:col>11</xdr:col>
      <xdr:colOff>511420</xdr:colOff>
      <xdr:row>499</xdr:row>
      <xdr:rowOff>79129</xdr:rowOff>
    </xdr:to>
    <xdr:cxnSp macro="">
      <xdr:nvCxnSpPr>
        <xdr:cNvPr id="5101" name="Gerade Verbindung mit Pfeil 510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513</xdr:row>
      <xdr:rowOff>8175</xdr:rowOff>
    </xdr:from>
    <xdr:to>
      <xdr:col>6</xdr:col>
      <xdr:colOff>200312</xdr:colOff>
      <xdr:row>517</xdr:row>
      <xdr:rowOff>156488</xdr:rowOff>
    </xdr:to>
    <xdr:grpSp>
      <xdr:nvGrpSpPr>
        <xdr:cNvPr id="5103" name="Gruppieren 5102"/>
        <xdr:cNvGrpSpPr/>
      </xdr:nvGrpSpPr>
      <xdr:grpSpPr>
        <a:xfrm>
          <a:off x="3712460" y="103744950"/>
          <a:ext cx="412152" cy="776963"/>
          <a:chOff x="3258122" y="972939"/>
          <a:chExt cx="412887" cy="777862"/>
        </a:xfrm>
      </xdr:grpSpPr>
      <xdr:sp macro="" textlink="">
        <xdr:nvSpPr>
          <xdr:cNvPr id="5104" name="Textfeld 510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05" name="Gruppieren 510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06" name="Gerade Verbindung mit Pfeil 510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07" name="Ellipse 510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08" name="Gerade Verbindung mit Pfeil 510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09" name="Gerade Verbindung mit Pfeil 510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10" name="Gerade Verbindung mit Pfeil 510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11" name="Gerade Verbindung mit Pfeil 511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513</xdr:row>
      <xdr:rowOff>8176</xdr:rowOff>
    </xdr:from>
    <xdr:to>
      <xdr:col>9</xdr:col>
      <xdr:colOff>200312</xdr:colOff>
      <xdr:row>517</xdr:row>
      <xdr:rowOff>156489</xdr:rowOff>
    </xdr:to>
    <xdr:grpSp>
      <xdr:nvGrpSpPr>
        <xdr:cNvPr id="5112" name="Gruppieren 5111"/>
        <xdr:cNvGrpSpPr/>
      </xdr:nvGrpSpPr>
      <xdr:grpSpPr>
        <a:xfrm>
          <a:off x="4922136" y="103744951"/>
          <a:ext cx="412151" cy="776963"/>
          <a:chOff x="3258122" y="972939"/>
          <a:chExt cx="412887" cy="777862"/>
        </a:xfrm>
      </xdr:grpSpPr>
      <xdr:sp macro="" textlink="">
        <xdr:nvSpPr>
          <xdr:cNvPr id="5113" name="Textfeld 511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14" name="Gruppieren 511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15" name="Gerade Verbindung mit Pfeil 511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16" name="Ellipse 511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17" name="Gerade Verbindung mit Pfeil 511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18" name="Gerade Verbindung mit Pfeil 511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19" name="Gerade Verbindung mit Pfeil 511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20" name="Gerade Verbindung mit Pfeil 511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513</xdr:row>
      <xdr:rowOff>5505</xdr:rowOff>
    </xdr:from>
    <xdr:to>
      <xdr:col>15</xdr:col>
      <xdr:colOff>206125</xdr:colOff>
      <xdr:row>517</xdr:row>
      <xdr:rowOff>153818</xdr:rowOff>
    </xdr:to>
    <xdr:grpSp>
      <xdr:nvGrpSpPr>
        <xdr:cNvPr id="5121" name="Gruppieren 5120"/>
        <xdr:cNvGrpSpPr/>
      </xdr:nvGrpSpPr>
      <xdr:grpSpPr>
        <a:xfrm>
          <a:off x="7347300" y="103742280"/>
          <a:ext cx="412150" cy="776963"/>
          <a:chOff x="3258122" y="972939"/>
          <a:chExt cx="412887" cy="777862"/>
        </a:xfrm>
      </xdr:grpSpPr>
      <xdr:sp macro="" textlink="">
        <xdr:nvSpPr>
          <xdr:cNvPr id="5122" name="Textfeld 512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23" name="Gruppieren 512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24" name="Gerade Verbindung mit Pfeil 512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25" name="Ellipse 512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26" name="Gerade Verbindung mit Pfeil 512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27" name="Gerade Verbindung mit Pfeil 512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28" name="Gerade Verbindung mit Pfeil 512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29" name="Gerade Verbindung mit Pfeil 512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513</xdr:row>
      <xdr:rowOff>3743</xdr:rowOff>
    </xdr:from>
    <xdr:to>
      <xdr:col>18</xdr:col>
      <xdr:colOff>198858</xdr:colOff>
      <xdr:row>517</xdr:row>
      <xdr:rowOff>152056</xdr:rowOff>
    </xdr:to>
    <xdr:grpSp>
      <xdr:nvGrpSpPr>
        <xdr:cNvPr id="5130" name="Gruppieren 5129"/>
        <xdr:cNvGrpSpPr/>
      </xdr:nvGrpSpPr>
      <xdr:grpSpPr>
        <a:xfrm>
          <a:off x="8549707" y="103740518"/>
          <a:ext cx="412151" cy="776963"/>
          <a:chOff x="3258122" y="972939"/>
          <a:chExt cx="412887" cy="777862"/>
        </a:xfrm>
      </xdr:grpSpPr>
      <xdr:sp macro="" textlink="">
        <xdr:nvSpPr>
          <xdr:cNvPr id="5131" name="Textfeld 513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32" name="Gruppieren 513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33" name="Gerade Verbindung mit Pfeil 513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34" name="Ellipse 513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35" name="Gerade Verbindung mit Pfeil 513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36" name="Gerade Verbindung mit Pfeil 513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37" name="Gerade Verbindung mit Pfeil 513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38" name="Gerade Verbindung mit Pfeil 513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522</xdr:row>
      <xdr:rowOff>97921</xdr:rowOff>
    </xdr:from>
    <xdr:to>
      <xdr:col>1</xdr:col>
      <xdr:colOff>273720</xdr:colOff>
      <xdr:row>525</xdr:row>
      <xdr:rowOff>7327</xdr:rowOff>
    </xdr:to>
    <xdr:cxnSp macro="">
      <xdr:nvCxnSpPr>
        <xdr:cNvPr id="5139" name="Gerade Verbindung mit Pfeil 5138"/>
        <xdr:cNvCxnSpPr/>
      </xdr:nvCxnSpPr>
      <xdr:spPr>
        <a:xfrm>
          <a:off x="1956470" y="72840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519</xdr:row>
      <xdr:rowOff>1</xdr:rowOff>
    </xdr:from>
    <xdr:to>
      <xdr:col>6</xdr:col>
      <xdr:colOff>7705</xdr:colOff>
      <xdr:row>522</xdr:row>
      <xdr:rowOff>80596</xdr:rowOff>
    </xdr:to>
    <xdr:cxnSp macro="">
      <xdr:nvCxnSpPr>
        <xdr:cNvPr id="5140" name="Gerade Verbindung mit Pfeil 5139"/>
        <xdr:cNvCxnSpPr/>
      </xdr:nvCxnSpPr>
      <xdr:spPr>
        <a:xfrm>
          <a:off x="3944705" y="67098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522</xdr:row>
      <xdr:rowOff>94710</xdr:rowOff>
    </xdr:from>
    <xdr:to>
      <xdr:col>17</xdr:col>
      <xdr:colOff>505560</xdr:colOff>
      <xdr:row>522</xdr:row>
      <xdr:rowOff>94710</xdr:rowOff>
    </xdr:to>
    <xdr:cxnSp macro="">
      <xdr:nvCxnSpPr>
        <xdr:cNvPr id="5141" name="Gerade Verbindung mit Pfeil 5140"/>
        <xdr:cNvCxnSpPr/>
      </xdr:nvCxnSpPr>
      <xdr:spPr>
        <a:xfrm flipH="1">
          <a:off x="1949806" y="72807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519</xdr:row>
      <xdr:rowOff>0</xdr:rowOff>
    </xdr:from>
    <xdr:to>
      <xdr:col>9</xdr:col>
      <xdr:colOff>0</xdr:colOff>
      <xdr:row>522</xdr:row>
      <xdr:rowOff>80595</xdr:rowOff>
    </xdr:to>
    <xdr:cxnSp macro="">
      <xdr:nvCxnSpPr>
        <xdr:cNvPr id="5142" name="Gerade Verbindung mit Pfeil 5141"/>
        <xdr:cNvCxnSpPr/>
      </xdr:nvCxnSpPr>
      <xdr:spPr>
        <a:xfrm>
          <a:off x="5154083" y="67098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518</xdr:row>
      <xdr:rowOff>189034</xdr:rowOff>
    </xdr:from>
    <xdr:to>
      <xdr:col>14</xdr:col>
      <xdr:colOff>511420</xdr:colOff>
      <xdr:row>522</xdr:row>
      <xdr:rowOff>79129</xdr:rowOff>
    </xdr:to>
    <xdr:cxnSp macro="">
      <xdr:nvCxnSpPr>
        <xdr:cNvPr id="5143" name="Gerade Verbindung mit Pfeil 5142"/>
        <xdr:cNvCxnSpPr/>
      </xdr:nvCxnSpPr>
      <xdr:spPr>
        <a:xfrm>
          <a:off x="7581087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518</xdr:row>
      <xdr:rowOff>187568</xdr:rowOff>
    </xdr:from>
    <xdr:to>
      <xdr:col>17</xdr:col>
      <xdr:colOff>509955</xdr:colOff>
      <xdr:row>522</xdr:row>
      <xdr:rowOff>77663</xdr:rowOff>
    </xdr:to>
    <xdr:cxnSp macro="">
      <xdr:nvCxnSpPr>
        <xdr:cNvPr id="5144" name="Gerade Verbindung mit Pfeil 5143"/>
        <xdr:cNvCxnSpPr/>
      </xdr:nvCxnSpPr>
      <xdr:spPr>
        <a:xfrm>
          <a:off x="8796705" y="67069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519</xdr:row>
      <xdr:rowOff>5862</xdr:rowOff>
    </xdr:from>
    <xdr:to>
      <xdr:col>2</xdr:col>
      <xdr:colOff>511797</xdr:colOff>
      <xdr:row>522</xdr:row>
      <xdr:rowOff>84568</xdr:rowOff>
    </xdr:to>
    <xdr:cxnSp macro="">
      <xdr:nvCxnSpPr>
        <xdr:cNvPr id="5145" name="Gerade Verbindung mit Pfeil 5144"/>
        <xdr:cNvCxnSpPr/>
      </xdr:nvCxnSpPr>
      <xdr:spPr>
        <a:xfrm>
          <a:off x="2713130" y="67156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526</xdr:row>
      <xdr:rowOff>14654</xdr:rowOff>
    </xdr:from>
    <xdr:to>
      <xdr:col>1</xdr:col>
      <xdr:colOff>276226</xdr:colOff>
      <xdr:row>526</xdr:row>
      <xdr:rowOff>155264</xdr:rowOff>
    </xdr:to>
    <xdr:cxnSp macro="">
      <xdr:nvCxnSpPr>
        <xdr:cNvPr id="5146" name="Gerade Verbindung mit Pfeil 5145"/>
        <xdr:cNvCxnSpPr/>
      </xdr:nvCxnSpPr>
      <xdr:spPr>
        <a:xfrm>
          <a:off x="1958976" y="78674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513</xdr:row>
      <xdr:rowOff>5505</xdr:rowOff>
    </xdr:from>
    <xdr:to>
      <xdr:col>12</xdr:col>
      <xdr:colOff>206125</xdr:colOff>
      <xdr:row>517</xdr:row>
      <xdr:rowOff>153818</xdr:rowOff>
    </xdr:to>
    <xdr:grpSp>
      <xdr:nvGrpSpPr>
        <xdr:cNvPr id="5147" name="Gruppieren 5146"/>
        <xdr:cNvGrpSpPr/>
      </xdr:nvGrpSpPr>
      <xdr:grpSpPr>
        <a:xfrm>
          <a:off x="6137625" y="103742280"/>
          <a:ext cx="412150" cy="776963"/>
          <a:chOff x="3258122" y="972939"/>
          <a:chExt cx="412887" cy="777862"/>
        </a:xfrm>
      </xdr:grpSpPr>
      <xdr:sp macro="" textlink="">
        <xdr:nvSpPr>
          <xdr:cNvPr id="5148" name="Textfeld 514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49" name="Gruppieren 514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50" name="Gerade Verbindung mit Pfeil 514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51" name="Ellipse 515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52" name="Gerade Verbindung mit Pfeil 515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53" name="Gerade Verbindung mit Pfeil 515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54" name="Gerade Verbindung mit Pfeil 515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55" name="Gerade Verbindung mit Pfeil 515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518</xdr:row>
      <xdr:rowOff>189034</xdr:rowOff>
    </xdr:from>
    <xdr:to>
      <xdr:col>11</xdr:col>
      <xdr:colOff>511420</xdr:colOff>
      <xdr:row>522</xdr:row>
      <xdr:rowOff>79129</xdr:rowOff>
    </xdr:to>
    <xdr:cxnSp macro="">
      <xdr:nvCxnSpPr>
        <xdr:cNvPr id="5156" name="Gerade Verbindung mit Pfeil 5155"/>
        <xdr:cNvCxnSpPr/>
      </xdr:nvCxnSpPr>
      <xdr:spPr>
        <a:xfrm>
          <a:off x="6364003" y="67083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536</xdr:row>
      <xdr:rowOff>8175</xdr:rowOff>
    </xdr:from>
    <xdr:to>
      <xdr:col>6</xdr:col>
      <xdr:colOff>200312</xdr:colOff>
      <xdr:row>540</xdr:row>
      <xdr:rowOff>156488</xdr:rowOff>
    </xdr:to>
    <xdr:grpSp>
      <xdr:nvGrpSpPr>
        <xdr:cNvPr id="5158" name="Gruppieren 5157"/>
        <xdr:cNvGrpSpPr/>
      </xdr:nvGrpSpPr>
      <xdr:grpSpPr>
        <a:xfrm>
          <a:off x="3712460" y="108755100"/>
          <a:ext cx="412152" cy="776963"/>
          <a:chOff x="3258122" y="972939"/>
          <a:chExt cx="412887" cy="777862"/>
        </a:xfrm>
      </xdr:grpSpPr>
      <xdr:sp macro="" textlink="">
        <xdr:nvSpPr>
          <xdr:cNvPr id="5159" name="Textfeld 515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60" name="Gruppieren 515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61" name="Gerade Verbindung mit Pfeil 516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62" name="Ellipse 516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63" name="Gerade Verbindung mit Pfeil 516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64" name="Gerade Verbindung mit Pfeil 516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65" name="Gerade Verbindung mit Pfeil 516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66" name="Gerade Verbindung mit Pfeil 516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536</xdr:row>
      <xdr:rowOff>8176</xdr:rowOff>
    </xdr:from>
    <xdr:to>
      <xdr:col>9</xdr:col>
      <xdr:colOff>200312</xdr:colOff>
      <xdr:row>540</xdr:row>
      <xdr:rowOff>156489</xdr:rowOff>
    </xdr:to>
    <xdr:grpSp>
      <xdr:nvGrpSpPr>
        <xdr:cNvPr id="5167" name="Gruppieren 5166"/>
        <xdr:cNvGrpSpPr/>
      </xdr:nvGrpSpPr>
      <xdr:grpSpPr>
        <a:xfrm>
          <a:off x="4922136" y="108755101"/>
          <a:ext cx="412151" cy="776963"/>
          <a:chOff x="3258122" y="972939"/>
          <a:chExt cx="412887" cy="777862"/>
        </a:xfrm>
      </xdr:grpSpPr>
      <xdr:sp macro="" textlink="">
        <xdr:nvSpPr>
          <xdr:cNvPr id="5168" name="Textfeld 516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69" name="Gruppieren 516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70" name="Gerade Verbindung mit Pfeil 516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71" name="Ellipse 517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72" name="Gerade Verbindung mit Pfeil 517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73" name="Gerade Verbindung mit Pfeil 517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74" name="Gerade Verbindung mit Pfeil 517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75" name="Gerade Verbindung mit Pfeil 517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536</xdr:row>
      <xdr:rowOff>5505</xdr:rowOff>
    </xdr:from>
    <xdr:to>
      <xdr:col>15</xdr:col>
      <xdr:colOff>206125</xdr:colOff>
      <xdr:row>540</xdr:row>
      <xdr:rowOff>153818</xdr:rowOff>
    </xdr:to>
    <xdr:grpSp>
      <xdr:nvGrpSpPr>
        <xdr:cNvPr id="5176" name="Gruppieren 5175"/>
        <xdr:cNvGrpSpPr/>
      </xdr:nvGrpSpPr>
      <xdr:grpSpPr>
        <a:xfrm>
          <a:off x="7347300" y="108752430"/>
          <a:ext cx="412150" cy="776963"/>
          <a:chOff x="3258122" y="972939"/>
          <a:chExt cx="412887" cy="777862"/>
        </a:xfrm>
      </xdr:grpSpPr>
      <xdr:sp macro="" textlink="">
        <xdr:nvSpPr>
          <xdr:cNvPr id="5177" name="Textfeld 517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78" name="Gruppieren 517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79" name="Gerade Verbindung mit Pfeil 517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80" name="Ellipse 517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81" name="Gerade Verbindung mit Pfeil 518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82" name="Gerade Verbindung mit Pfeil 518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83" name="Gerade Verbindung mit Pfeil 518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84" name="Gerade Verbindung mit Pfeil 518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536</xdr:row>
      <xdr:rowOff>3743</xdr:rowOff>
    </xdr:from>
    <xdr:to>
      <xdr:col>18</xdr:col>
      <xdr:colOff>198858</xdr:colOff>
      <xdr:row>540</xdr:row>
      <xdr:rowOff>152056</xdr:rowOff>
    </xdr:to>
    <xdr:grpSp>
      <xdr:nvGrpSpPr>
        <xdr:cNvPr id="5185" name="Gruppieren 5184"/>
        <xdr:cNvGrpSpPr/>
      </xdr:nvGrpSpPr>
      <xdr:grpSpPr>
        <a:xfrm>
          <a:off x="8549707" y="108750668"/>
          <a:ext cx="412151" cy="776963"/>
          <a:chOff x="3258122" y="972939"/>
          <a:chExt cx="412887" cy="777862"/>
        </a:xfrm>
      </xdr:grpSpPr>
      <xdr:sp macro="" textlink="">
        <xdr:nvSpPr>
          <xdr:cNvPr id="5186" name="Textfeld 518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187" name="Gruppieren 518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188" name="Gerade Verbindung mit Pfeil 518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189" name="Ellipse 518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190" name="Gerade Verbindung mit Pfeil 518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91" name="Gerade Verbindung mit Pfeil 519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92" name="Gerade Verbindung mit Pfeil 519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93" name="Gerade Verbindung mit Pfeil 519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545</xdr:row>
      <xdr:rowOff>97921</xdr:rowOff>
    </xdr:from>
    <xdr:to>
      <xdr:col>1</xdr:col>
      <xdr:colOff>273720</xdr:colOff>
      <xdr:row>548</xdr:row>
      <xdr:rowOff>7327</xdr:rowOff>
    </xdr:to>
    <xdr:cxnSp macro="">
      <xdr:nvCxnSpPr>
        <xdr:cNvPr id="5194" name="Gerade Verbindung mit Pfeil 5193"/>
        <xdr:cNvCxnSpPr/>
      </xdr:nvCxnSpPr>
      <xdr:spPr>
        <a:xfrm>
          <a:off x="1956470" y="11792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542</xdr:row>
      <xdr:rowOff>1</xdr:rowOff>
    </xdr:from>
    <xdr:to>
      <xdr:col>6</xdr:col>
      <xdr:colOff>7705</xdr:colOff>
      <xdr:row>545</xdr:row>
      <xdr:rowOff>80596</xdr:rowOff>
    </xdr:to>
    <xdr:cxnSp macro="">
      <xdr:nvCxnSpPr>
        <xdr:cNvPr id="5195" name="Gerade Verbindung mit Pfeil 5194"/>
        <xdr:cNvCxnSpPr/>
      </xdr:nvCxnSpPr>
      <xdr:spPr>
        <a:xfrm>
          <a:off x="3944705" y="11218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545</xdr:row>
      <xdr:rowOff>94710</xdr:rowOff>
    </xdr:from>
    <xdr:to>
      <xdr:col>17</xdr:col>
      <xdr:colOff>505560</xdr:colOff>
      <xdr:row>545</xdr:row>
      <xdr:rowOff>94710</xdr:rowOff>
    </xdr:to>
    <xdr:cxnSp macro="">
      <xdr:nvCxnSpPr>
        <xdr:cNvPr id="5196" name="Gerade Verbindung mit Pfeil 5195"/>
        <xdr:cNvCxnSpPr/>
      </xdr:nvCxnSpPr>
      <xdr:spPr>
        <a:xfrm flipH="1">
          <a:off x="1949806" y="11789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542</xdr:row>
      <xdr:rowOff>0</xdr:rowOff>
    </xdr:from>
    <xdr:to>
      <xdr:col>9</xdr:col>
      <xdr:colOff>0</xdr:colOff>
      <xdr:row>545</xdr:row>
      <xdr:rowOff>80595</xdr:rowOff>
    </xdr:to>
    <xdr:cxnSp macro="">
      <xdr:nvCxnSpPr>
        <xdr:cNvPr id="5197" name="Gerade Verbindung mit Pfeil 5196"/>
        <xdr:cNvCxnSpPr/>
      </xdr:nvCxnSpPr>
      <xdr:spPr>
        <a:xfrm>
          <a:off x="5154083" y="11218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541</xdr:row>
      <xdr:rowOff>189034</xdr:rowOff>
    </xdr:from>
    <xdr:to>
      <xdr:col>14</xdr:col>
      <xdr:colOff>511420</xdr:colOff>
      <xdr:row>545</xdr:row>
      <xdr:rowOff>79129</xdr:rowOff>
    </xdr:to>
    <xdr:cxnSp macro="">
      <xdr:nvCxnSpPr>
        <xdr:cNvPr id="5198" name="Gerade Verbindung mit Pfeil 5197"/>
        <xdr:cNvCxnSpPr/>
      </xdr:nvCxnSpPr>
      <xdr:spPr>
        <a:xfrm>
          <a:off x="7581087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541</xdr:row>
      <xdr:rowOff>187568</xdr:rowOff>
    </xdr:from>
    <xdr:to>
      <xdr:col>17</xdr:col>
      <xdr:colOff>509955</xdr:colOff>
      <xdr:row>545</xdr:row>
      <xdr:rowOff>77663</xdr:rowOff>
    </xdr:to>
    <xdr:cxnSp macro="">
      <xdr:nvCxnSpPr>
        <xdr:cNvPr id="5199" name="Gerade Verbindung mit Pfeil 5198"/>
        <xdr:cNvCxnSpPr/>
      </xdr:nvCxnSpPr>
      <xdr:spPr>
        <a:xfrm>
          <a:off x="8796705" y="11215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542</xdr:row>
      <xdr:rowOff>5862</xdr:rowOff>
    </xdr:from>
    <xdr:to>
      <xdr:col>2</xdr:col>
      <xdr:colOff>511797</xdr:colOff>
      <xdr:row>545</xdr:row>
      <xdr:rowOff>84568</xdr:rowOff>
    </xdr:to>
    <xdr:cxnSp macro="">
      <xdr:nvCxnSpPr>
        <xdr:cNvPr id="5200" name="Gerade Verbindung mit Pfeil 5199"/>
        <xdr:cNvCxnSpPr/>
      </xdr:nvCxnSpPr>
      <xdr:spPr>
        <a:xfrm>
          <a:off x="2713130" y="11224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549</xdr:row>
      <xdr:rowOff>14654</xdr:rowOff>
    </xdr:from>
    <xdr:to>
      <xdr:col>1</xdr:col>
      <xdr:colOff>276226</xdr:colOff>
      <xdr:row>549</xdr:row>
      <xdr:rowOff>155264</xdr:rowOff>
    </xdr:to>
    <xdr:cxnSp macro="">
      <xdr:nvCxnSpPr>
        <xdr:cNvPr id="5201" name="Gerade Verbindung mit Pfeil 5200"/>
        <xdr:cNvCxnSpPr/>
      </xdr:nvCxnSpPr>
      <xdr:spPr>
        <a:xfrm>
          <a:off x="1958976" y="12375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536</xdr:row>
      <xdr:rowOff>5505</xdr:rowOff>
    </xdr:from>
    <xdr:to>
      <xdr:col>12</xdr:col>
      <xdr:colOff>206125</xdr:colOff>
      <xdr:row>540</xdr:row>
      <xdr:rowOff>153818</xdr:rowOff>
    </xdr:to>
    <xdr:grpSp>
      <xdr:nvGrpSpPr>
        <xdr:cNvPr id="5202" name="Gruppieren 5201"/>
        <xdr:cNvGrpSpPr/>
      </xdr:nvGrpSpPr>
      <xdr:grpSpPr>
        <a:xfrm>
          <a:off x="6137625" y="108752430"/>
          <a:ext cx="412150" cy="776963"/>
          <a:chOff x="3258122" y="972939"/>
          <a:chExt cx="412887" cy="777862"/>
        </a:xfrm>
      </xdr:grpSpPr>
      <xdr:sp macro="" textlink="">
        <xdr:nvSpPr>
          <xdr:cNvPr id="5203" name="Textfeld 520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04" name="Gruppieren 520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05" name="Gerade Verbindung mit Pfeil 520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06" name="Ellipse 520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07" name="Gerade Verbindung mit Pfeil 520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08" name="Gerade Verbindung mit Pfeil 520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09" name="Gerade Verbindung mit Pfeil 520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10" name="Gerade Verbindung mit Pfeil 520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541</xdr:row>
      <xdr:rowOff>189034</xdr:rowOff>
    </xdr:from>
    <xdr:to>
      <xdr:col>11</xdr:col>
      <xdr:colOff>511420</xdr:colOff>
      <xdr:row>545</xdr:row>
      <xdr:rowOff>79129</xdr:rowOff>
    </xdr:to>
    <xdr:cxnSp macro="">
      <xdr:nvCxnSpPr>
        <xdr:cNvPr id="5211" name="Gerade Verbindung mit Pfeil 5210"/>
        <xdr:cNvCxnSpPr/>
      </xdr:nvCxnSpPr>
      <xdr:spPr>
        <a:xfrm>
          <a:off x="6364003" y="11216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302510</xdr:colOff>
      <xdr:row>559</xdr:row>
      <xdr:rowOff>8175</xdr:rowOff>
    </xdr:from>
    <xdr:to>
      <xdr:col>6</xdr:col>
      <xdr:colOff>200312</xdr:colOff>
      <xdr:row>563</xdr:row>
      <xdr:rowOff>156488</xdr:rowOff>
    </xdr:to>
    <xdr:grpSp>
      <xdr:nvGrpSpPr>
        <xdr:cNvPr id="5213" name="Gruppieren 5212"/>
        <xdr:cNvGrpSpPr/>
      </xdr:nvGrpSpPr>
      <xdr:grpSpPr>
        <a:xfrm>
          <a:off x="3712460" y="112660350"/>
          <a:ext cx="412152" cy="776963"/>
          <a:chOff x="3258122" y="972939"/>
          <a:chExt cx="412887" cy="777862"/>
        </a:xfrm>
      </xdr:grpSpPr>
      <xdr:sp macro="" textlink="">
        <xdr:nvSpPr>
          <xdr:cNvPr id="5214" name="Textfeld 521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15" name="Gruppieren 521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16" name="Gerade Verbindung mit Pfeil 521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17" name="Ellipse 521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18" name="Gerade Verbindung mit Pfeil 521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19" name="Gerade Verbindung mit Pfeil 521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20" name="Gerade Verbindung mit Pfeil 521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21" name="Gerade Verbindung mit Pfeil 522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559</xdr:row>
      <xdr:rowOff>8176</xdr:rowOff>
    </xdr:from>
    <xdr:to>
      <xdr:col>9</xdr:col>
      <xdr:colOff>200312</xdr:colOff>
      <xdr:row>563</xdr:row>
      <xdr:rowOff>156489</xdr:rowOff>
    </xdr:to>
    <xdr:grpSp>
      <xdr:nvGrpSpPr>
        <xdr:cNvPr id="5222" name="Gruppieren 5221"/>
        <xdr:cNvGrpSpPr/>
      </xdr:nvGrpSpPr>
      <xdr:grpSpPr>
        <a:xfrm>
          <a:off x="4922136" y="112660351"/>
          <a:ext cx="412151" cy="776963"/>
          <a:chOff x="3258122" y="972939"/>
          <a:chExt cx="412887" cy="777862"/>
        </a:xfrm>
      </xdr:grpSpPr>
      <xdr:sp macro="" textlink="">
        <xdr:nvSpPr>
          <xdr:cNvPr id="5223" name="Textfeld 522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24" name="Gruppieren 522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25" name="Gerade Verbindung mit Pfeil 522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26" name="Ellipse 522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27" name="Gerade Verbindung mit Pfeil 522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28" name="Gerade Verbindung mit Pfeil 522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29" name="Gerade Verbindung mit Pfeil 522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30" name="Gerade Verbindung mit Pfeil 522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559</xdr:row>
      <xdr:rowOff>5505</xdr:rowOff>
    </xdr:from>
    <xdr:to>
      <xdr:col>15</xdr:col>
      <xdr:colOff>206125</xdr:colOff>
      <xdr:row>563</xdr:row>
      <xdr:rowOff>153818</xdr:rowOff>
    </xdr:to>
    <xdr:grpSp>
      <xdr:nvGrpSpPr>
        <xdr:cNvPr id="5231" name="Gruppieren 5230"/>
        <xdr:cNvGrpSpPr/>
      </xdr:nvGrpSpPr>
      <xdr:grpSpPr>
        <a:xfrm>
          <a:off x="7347300" y="112657680"/>
          <a:ext cx="412150" cy="776963"/>
          <a:chOff x="3258122" y="972939"/>
          <a:chExt cx="412887" cy="777862"/>
        </a:xfrm>
      </xdr:grpSpPr>
      <xdr:sp macro="" textlink="">
        <xdr:nvSpPr>
          <xdr:cNvPr id="5232" name="Textfeld 523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33" name="Gruppieren 523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34" name="Gerade Verbindung mit Pfeil 523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35" name="Ellipse 523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36" name="Gerade Verbindung mit Pfeil 523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37" name="Gerade Verbindung mit Pfeil 523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38" name="Gerade Verbindung mit Pfeil 523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39" name="Gerade Verbindung mit Pfeil 523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559</xdr:row>
      <xdr:rowOff>3743</xdr:rowOff>
    </xdr:from>
    <xdr:to>
      <xdr:col>18</xdr:col>
      <xdr:colOff>198858</xdr:colOff>
      <xdr:row>563</xdr:row>
      <xdr:rowOff>152056</xdr:rowOff>
    </xdr:to>
    <xdr:grpSp>
      <xdr:nvGrpSpPr>
        <xdr:cNvPr id="5240" name="Gruppieren 5239"/>
        <xdr:cNvGrpSpPr/>
      </xdr:nvGrpSpPr>
      <xdr:grpSpPr>
        <a:xfrm>
          <a:off x="8549707" y="112655918"/>
          <a:ext cx="412151" cy="776963"/>
          <a:chOff x="3258122" y="972939"/>
          <a:chExt cx="412887" cy="777862"/>
        </a:xfrm>
      </xdr:grpSpPr>
      <xdr:sp macro="" textlink="">
        <xdr:nvSpPr>
          <xdr:cNvPr id="5241" name="Textfeld 524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42" name="Gruppieren 524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43" name="Gerade Verbindung mit Pfeil 524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44" name="Ellipse 524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45" name="Gerade Verbindung mit Pfeil 524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46" name="Gerade Verbindung mit Pfeil 524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47" name="Gerade Verbindung mit Pfeil 524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48" name="Gerade Verbindung mit Pfeil 524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568</xdr:row>
      <xdr:rowOff>97921</xdr:rowOff>
    </xdr:from>
    <xdr:to>
      <xdr:col>1</xdr:col>
      <xdr:colOff>273720</xdr:colOff>
      <xdr:row>571</xdr:row>
      <xdr:rowOff>7327</xdr:rowOff>
    </xdr:to>
    <xdr:cxnSp macro="">
      <xdr:nvCxnSpPr>
        <xdr:cNvPr id="5249" name="Gerade Verbindung mit Pfeil 524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565</xdr:row>
      <xdr:rowOff>1</xdr:rowOff>
    </xdr:from>
    <xdr:to>
      <xdr:col>6</xdr:col>
      <xdr:colOff>7705</xdr:colOff>
      <xdr:row>568</xdr:row>
      <xdr:rowOff>80596</xdr:rowOff>
    </xdr:to>
    <xdr:cxnSp macro="">
      <xdr:nvCxnSpPr>
        <xdr:cNvPr id="5250" name="Gerade Verbindung mit Pfeil 524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568</xdr:row>
      <xdr:rowOff>94710</xdr:rowOff>
    </xdr:from>
    <xdr:to>
      <xdr:col>17</xdr:col>
      <xdr:colOff>505560</xdr:colOff>
      <xdr:row>568</xdr:row>
      <xdr:rowOff>94710</xdr:rowOff>
    </xdr:to>
    <xdr:cxnSp macro="">
      <xdr:nvCxnSpPr>
        <xdr:cNvPr id="5251" name="Gerade Verbindung mit Pfeil 525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565</xdr:row>
      <xdr:rowOff>0</xdr:rowOff>
    </xdr:from>
    <xdr:to>
      <xdr:col>9</xdr:col>
      <xdr:colOff>0</xdr:colOff>
      <xdr:row>568</xdr:row>
      <xdr:rowOff>80595</xdr:rowOff>
    </xdr:to>
    <xdr:cxnSp macro="">
      <xdr:nvCxnSpPr>
        <xdr:cNvPr id="5252" name="Gerade Verbindung mit Pfeil 525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564</xdr:row>
      <xdr:rowOff>189034</xdr:rowOff>
    </xdr:from>
    <xdr:to>
      <xdr:col>14</xdr:col>
      <xdr:colOff>511420</xdr:colOff>
      <xdr:row>568</xdr:row>
      <xdr:rowOff>79129</xdr:rowOff>
    </xdr:to>
    <xdr:cxnSp macro="">
      <xdr:nvCxnSpPr>
        <xdr:cNvPr id="5253" name="Gerade Verbindung mit Pfeil 525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564</xdr:row>
      <xdr:rowOff>187568</xdr:rowOff>
    </xdr:from>
    <xdr:to>
      <xdr:col>17</xdr:col>
      <xdr:colOff>509955</xdr:colOff>
      <xdr:row>568</xdr:row>
      <xdr:rowOff>77663</xdr:rowOff>
    </xdr:to>
    <xdr:cxnSp macro="">
      <xdr:nvCxnSpPr>
        <xdr:cNvPr id="5254" name="Gerade Verbindung mit Pfeil 525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565</xdr:row>
      <xdr:rowOff>5862</xdr:rowOff>
    </xdr:from>
    <xdr:to>
      <xdr:col>2</xdr:col>
      <xdr:colOff>511797</xdr:colOff>
      <xdr:row>568</xdr:row>
      <xdr:rowOff>84568</xdr:rowOff>
    </xdr:to>
    <xdr:cxnSp macro="">
      <xdr:nvCxnSpPr>
        <xdr:cNvPr id="5255" name="Gerade Verbindung mit Pfeil 525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572</xdr:row>
      <xdr:rowOff>14654</xdr:rowOff>
    </xdr:from>
    <xdr:to>
      <xdr:col>1</xdr:col>
      <xdr:colOff>276226</xdr:colOff>
      <xdr:row>572</xdr:row>
      <xdr:rowOff>155264</xdr:rowOff>
    </xdr:to>
    <xdr:cxnSp macro="">
      <xdr:nvCxnSpPr>
        <xdr:cNvPr id="5256" name="Gerade Verbindung mit Pfeil 525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559</xdr:row>
      <xdr:rowOff>5505</xdr:rowOff>
    </xdr:from>
    <xdr:to>
      <xdr:col>12</xdr:col>
      <xdr:colOff>206125</xdr:colOff>
      <xdr:row>563</xdr:row>
      <xdr:rowOff>153818</xdr:rowOff>
    </xdr:to>
    <xdr:grpSp>
      <xdr:nvGrpSpPr>
        <xdr:cNvPr id="5257" name="Gruppieren 5256"/>
        <xdr:cNvGrpSpPr/>
      </xdr:nvGrpSpPr>
      <xdr:grpSpPr>
        <a:xfrm>
          <a:off x="6137625" y="112657680"/>
          <a:ext cx="412150" cy="776963"/>
          <a:chOff x="3258122" y="972939"/>
          <a:chExt cx="412887" cy="777862"/>
        </a:xfrm>
      </xdr:grpSpPr>
      <xdr:sp macro="" textlink="">
        <xdr:nvSpPr>
          <xdr:cNvPr id="5258" name="Textfeld 525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5259" name="Gruppieren 525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5260" name="Gerade Verbindung mit Pfeil 525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61" name="Ellipse 526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5262" name="Gerade Verbindung mit Pfeil 526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63" name="Gerade Verbindung mit Pfeil 526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64" name="Gerade Verbindung mit Pfeil 526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65" name="Gerade Verbindung mit Pfeil 526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564</xdr:row>
      <xdr:rowOff>189034</xdr:rowOff>
    </xdr:from>
    <xdr:to>
      <xdr:col>11</xdr:col>
      <xdr:colOff>511420</xdr:colOff>
      <xdr:row>568</xdr:row>
      <xdr:rowOff>79129</xdr:rowOff>
    </xdr:to>
    <xdr:cxnSp macro="">
      <xdr:nvCxnSpPr>
        <xdr:cNvPr id="5266" name="Gerade Verbindung mit Pfeil 526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7</xdr:row>
      <xdr:rowOff>8175</xdr:rowOff>
    </xdr:from>
    <xdr:to>
      <xdr:col>3</xdr:col>
      <xdr:colOff>200312</xdr:colOff>
      <xdr:row>11</xdr:row>
      <xdr:rowOff>156488</xdr:rowOff>
    </xdr:to>
    <xdr:grpSp>
      <xdr:nvGrpSpPr>
        <xdr:cNvPr id="1377" name="Gruppieren 1376"/>
        <xdr:cNvGrpSpPr/>
      </xdr:nvGrpSpPr>
      <xdr:grpSpPr>
        <a:xfrm>
          <a:off x="2502785" y="1255950"/>
          <a:ext cx="412152" cy="776963"/>
          <a:chOff x="3258122" y="972939"/>
          <a:chExt cx="412887" cy="777862"/>
        </a:xfrm>
      </xdr:grpSpPr>
      <xdr:sp macro="" textlink="">
        <xdr:nvSpPr>
          <xdr:cNvPr id="1378" name="Textfeld 137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379" name="Gruppieren 137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380" name="Gerade Verbindung mit Pfeil 137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81" name="Ellipse 138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382" name="Gerade Verbindung mit Pfeil 138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3" name="Gerade Verbindung mit Pfeil 138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4" name="Gerade Verbindung mit Pfeil 138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5" name="Gerade Verbindung mit Pfeil 138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30</xdr:row>
      <xdr:rowOff>8175</xdr:rowOff>
    </xdr:from>
    <xdr:to>
      <xdr:col>6</xdr:col>
      <xdr:colOff>200312</xdr:colOff>
      <xdr:row>34</xdr:row>
      <xdr:rowOff>156488</xdr:rowOff>
    </xdr:to>
    <xdr:grpSp>
      <xdr:nvGrpSpPr>
        <xdr:cNvPr id="1386" name="Gruppieren 1385"/>
        <xdr:cNvGrpSpPr/>
      </xdr:nvGrpSpPr>
      <xdr:grpSpPr>
        <a:xfrm>
          <a:off x="3712460" y="6266100"/>
          <a:ext cx="412152" cy="776963"/>
          <a:chOff x="3258122" y="972939"/>
          <a:chExt cx="412887" cy="777862"/>
        </a:xfrm>
      </xdr:grpSpPr>
      <xdr:sp macro="" textlink="">
        <xdr:nvSpPr>
          <xdr:cNvPr id="1387" name="Textfeld 138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388" name="Gruppieren 138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389" name="Gerade Verbindung mit Pfeil 138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90" name="Ellipse 138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391" name="Gerade Verbindung mit Pfeil 139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92" name="Gerade Verbindung mit Pfeil 139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93" name="Gerade Verbindung mit Pfeil 139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94" name="Gerade Verbindung mit Pfeil 139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30</xdr:row>
      <xdr:rowOff>8176</xdr:rowOff>
    </xdr:from>
    <xdr:to>
      <xdr:col>9</xdr:col>
      <xdr:colOff>200312</xdr:colOff>
      <xdr:row>34</xdr:row>
      <xdr:rowOff>156489</xdr:rowOff>
    </xdr:to>
    <xdr:grpSp>
      <xdr:nvGrpSpPr>
        <xdr:cNvPr id="1395" name="Gruppieren 1394"/>
        <xdr:cNvGrpSpPr/>
      </xdr:nvGrpSpPr>
      <xdr:grpSpPr>
        <a:xfrm>
          <a:off x="4922136" y="6266101"/>
          <a:ext cx="412151" cy="776963"/>
          <a:chOff x="3258122" y="972939"/>
          <a:chExt cx="412887" cy="777862"/>
        </a:xfrm>
      </xdr:grpSpPr>
      <xdr:sp macro="" textlink="">
        <xdr:nvSpPr>
          <xdr:cNvPr id="1396" name="Textfeld 139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397" name="Gruppieren 139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398" name="Gerade Verbindung mit Pfeil 139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99" name="Ellipse 139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00" name="Gerade Verbindung mit Pfeil 139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1" name="Gerade Verbindung mit Pfeil 140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2" name="Gerade Verbindung mit Pfeil 140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3" name="Gerade Verbindung mit Pfeil 140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30</xdr:row>
      <xdr:rowOff>5505</xdr:rowOff>
    </xdr:from>
    <xdr:to>
      <xdr:col>15</xdr:col>
      <xdr:colOff>206125</xdr:colOff>
      <xdr:row>34</xdr:row>
      <xdr:rowOff>153818</xdr:rowOff>
    </xdr:to>
    <xdr:grpSp>
      <xdr:nvGrpSpPr>
        <xdr:cNvPr id="1404" name="Gruppieren 1403"/>
        <xdr:cNvGrpSpPr/>
      </xdr:nvGrpSpPr>
      <xdr:grpSpPr>
        <a:xfrm>
          <a:off x="7347300" y="6263430"/>
          <a:ext cx="412150" cy="776963"/>
          <a:chOff x="3258122" y="972939"/>
          <a:chExt cx="412887" cy="777862"/>
        </a:xfrm>
      </xdr:grpSpPr>
      <xdr:sp macro="" textlink="">
        <xdr:nvSpPr>
          <xdr:cNvPr id="1405" name="Textfeld 140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06" name="Gruppieren 140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07" name="Gerade Verbindung mit Pfeil 140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08" name="Ellipse 140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09" name="Gerade Verbindung mit Pfeil 140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0" name="Gerade Verbindung mit Pfeil 140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1" name="Gerade Verbindung mit Pfeil 141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2" name="Gerade Verbindung mit Pfeil 141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30</xdr:row>
      <xdr:rowOff>3743</xdr:rowOff>
    </xdr:from>
    <xdr:to>
      <xdr:col>18</xdr:col>
      <xdr:colOff>198858</xdr:colOff>
      <xdr:row>34</xdr:row>
      <xdr:rowOff>152056</xdr:rowOff>
    </xdr:to>
    <xdr:grpSp>
      <xdr:nvGrpSpPr>
        <xdr:cNvPr id="1413" name="Gruppieren 1412"/>
        <xdr:cNvGrpSpPr/>
      </xdr:nvGrpSpPr>
      <xdr:grpSpPr>
        <a:xfrm>
          <a:off x="8549707" y="6261668"/>
          <a:ext cx="412151" cy="776963"/>
          <a:chOff x="3258122" y="972939"/>
          <a:chExt cx="412887" cy="777862"/>
        </a:xfrm>
      </xdr:grpSpPr>
      <xdr:sp macro="" textlink="">
        <xdr:nvSpPr>
          <xdr:cNvPr id="1414" name="Textfeld 141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15" name="Gruppieren 141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16" name="Gerade Verbindung mit Pfeil 141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17" name="Ellipse 141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18" name="Gerade Verbindung mit Pfeil 141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9" name="Gerade Verbindung mit Pfeil 141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20" name="Gerade Verbindung mit Pfeil 141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21" name="Gerade Verbindung mit Pfeil 142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39</xdr:row>
      <xdr:rowOff>97921</xdr:rowOff>
    </xdr:from>
    <xdr:to>
      <xdr:col>1</xdr:col>
      <xdr:colOff>273720</xdr:colOff>
      <xdr:row>42</xdr:row>
      <xdr:rowOff>7327</xdr:rowOff>
    </xdr:to>
    <xdr:cxnSp macro="">
      <xdr:nvCxnSpPr>
        <xdr:cNvPr id="1422" name="Gerade Verbindung mit Pfeil 1421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36</xdr:row>
      <xdr:rowOff>1</xdr:rowOff>
    </xdr:from>
    <xdr:to>
      <xdr:col>6</xdr:col>
      <xdr:colOff>7705</xdr:colOff>
      <xdr:row>39</xdr:row>
      <xdr:rowOff>80596</xdr:rowOff>
    </xdr:to>
    <xdr:cxnSp macro="">
      <xdr:nvCxnSpPr>
        <xdr:cNvPr id="1423" name="Gerade Verbindung mit Pfeil 1422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39</xdr:row>
      <xdr:rowOff>94710</xdr:rowOff>
    </xdr:from>
    <xdr:to>
      <xdr:col>17</xdr:col>
      <xdr:colOff>505560</xdr:colOff>
      <xdr:row>39</xdr:row>
      <xdr:rowOff>94710</xdr:rowOff>
    </xdr:to>
    <xdr:cxnSp macro="">
      <xdr:nvCxnSpPr>
        <xdr:cNvPr id="1424" name="Gerade Verbindung mit Pfeil 1423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39</xdr:row>
      <xdr:rowOff>80595</xdr:rowOff>
    </xdr:to>
    <xdr:cxnSp macro="">
      <xdr:nvCxnSpPr>
        <xdr:cNvPr id="1425" name="Gerade Verbindung mit Pfeil 1424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35</xdr:row>
      <xdr:rowOff>189034</xdr:rowOff>
    </xdr:from>
    <xdr:to>
      <xdr:col>14</xdr:col>
      <xdr:colOff>511420</xdr:colOff>
      <xdr:row>39</xdr:row>
      <xdr:rowOff>79129</xdr:rowOff>
    </xdr:to>
    <xdr:cxnSp macro="">
      <xdr:nvCxnSpPr>
        <xdr:cNvPr id="1426" name="Gerade Verbindung mit Pfeil 1425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35</xdr:row>
      <xdr:rowOff>187568</xdr:rowOff>
    </xdr:from>
    <xdr:to>
      <xdr:col>17</xdr:col>
      <xdr:colOff>509955</xdr:colOff>
      <xdr:row>39</xdr:row>
      <xdr:rowOff>77663</xdr:rowOff>
    </xdr:to>
    <xdr:cxnSp macro="">
      <xdr:nvCxnSpPr>
        <xdr:cNvPr id="1427" name="Gerade Verbindung mit Pfeil 1426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36</xdr:row>
      <xdr:rowOff>5862</xdr:rowOff>
    </xdr:from>
    <xdr:to>
      <xdr:col>2</xdr:col>
      <xdr:colOff>511797</xdr:colOff>
      <xdr:row>39</xdr:row>
      <xdr:rowOff>84568</xdr:rowOff>
    </xdr:to>
    <xdr:cxnSp macro="">
      <xdr:nvCxnSpPr>
        <xdr:cNvPr id="1428" name="Gerade Verbindung mit Pfeil 1427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43</xdr:row>
      <xdr:rowOff>14654</xdr:rowOff>
    </xdr:from>
    <xdr:to>
      <xdr:col>1</xdr:col>
      <xdr:colOff>276226</xdr:colOff>
      <xdr:row>43</xdr:row>
      <xdr:rowOff>155264</xdr:rowOff>
    </xdr:to>
    <xdr:cxnSp macro="">
      <xdr:nvCxnSpPr>
        <xdr:cNvPr id="1429" name="Gerade Verbindung mit Pfeil 1428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30</xdr:row>
      <xdr:rowOff>5505</xdr:rowOff>
    </xdr:from>
    <xdr:to>
      <xdr:col>12</xdr:col>
      <xdr:colOff>206125</xdr:colOff>
      <xdr:row>34</xdr:row>
      <xdr:rowOff>153818</xdr:rowOff>
    </xdr:to>
    <xdr:grpSp>
      <xdr:nvGrpSpPr>
        <xdr:cNvPr id="1430" name="Gruppieren 1429"/>
        <xdr:cNvGrpSpPr/>
      </xdr:nvGrpSpPr>
      <xdr:grpSpPr>
        <a:xfrm>
          <a:off x="6137625" y="6263430"/>
          <a:ext cx="412150" cy="776963"/>
          <a:chOff x="3258122" y="972939"/>
          <a:chExt cx="412887" cy="777862"/>
        </a:xfrm>
      </xdr:grpSpPr>
      <xdr:sp macro="" textlink="">
        <xdr:nvSpPr>
          <xdr:cNvPr id="1431" name="Textfeld 143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32" name="Gruppieren 143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33" name="Gerade Verbindung mit Pfeil 143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34" name="Ellipse 143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35" name="Gerade Verbindung mit Pfeil 143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36" name="Gerade Verbindung mit Pfeil 143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37" name="Gerade Verbindung mit Pfeil 143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38" name="Gerade Verbindung mit Pfeil 143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35</xdr:row>
      <xdr:rowOff>189034</xdr:rowOff>
    </xdr:from>
    <xdr:to>
      <xdr:col>11</xdr:col>
      <xdr:colOff>511420</xdr:colOff>
      <xdr:row>39</xdr:row>
      <xdr:rowOff>79129</xdr:rowOff>
    </xdr:to>
    <xdr:cxnSp macro="">
      <xdr:nvCxnSpPr>
        <xdr:cNvPr id="1439" name="Gerade Verbindung mit Pfeil 1438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30</xdr:row>
      <xdr:rowOff>8175</xdr:rowOff>
    </xdr:from>
    <xdr:to>
      <xdr:col>3</xdr:col>
      <xdr:colOff>200312</xdr:colOff>
      <xdr:row>34</xdr:row>
      <xdr:rowOff>156488</xdr:rowOff>
    </xdr:to>
    <xdr:grpSp>
      <xdr:nvGrpSpPr>
        <xdr:cNvPr id="1440" name="Gruppieren 1439"/>
        <xdr:cNvGrpSpPr/>
      </xdr:nvGrpSpPr>
      <xdr:grpSpPr>
        <a:xfrm>
          <a:off x="2502785" y="6266100"/>
          <a:ext cx="412152" cy="776963"/>
          <a:chOff x="3258122" y="972939"/>
          <a:chExt cx="412887" cy="777862"/>
        </a:xfrm>
      </xdr:grpSpPr>
      <xdr:sp macro="" textlink="">
        <xdr:nvSpPr>
          <xdr:cNvPr id="1441" name="Textfeld 144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42" name="Gruppieren 144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43" name="Gerade Verbindung mit Pfeil 144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44" name="Ellipse 144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45" name="Gerade Verbindung mit Pfeil 144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6" name="Gerade Verbindung mit Pfeil 144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7" name="Gerade Verbindung mit Pfeil 144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48" name="Gerade Verbindung mit Pfeil 144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53</xdr:row>
      <xdr:rowOff>8175</xdr:rowOff>
    </xdr:from>
    <xdr:to>
      <xdr:col>6</xdr:col>
      <xdr:colOff>200312</xdr:colOff>
      <xdr:row>57</xdr:row>
      <xdr:rowOff>156488</xdr:rowOff>
    </xdr:to>
    <xdr:grpSp>
      <xdr:nvGrpSpPr>
        <xdr:cNvPr id="1449" name="Gruppieren 1448"/>
        <xdr:cNvGrpSpPr/>
      </xdr:nvGrpSpPr>
      <xdr:grpSpPr>
        <a:xfrm>
          <a:off x="3712460" y="11276250"/>
          <a:ext cx="412152" cy="776963"/>
          <a:chOff x="3258122" y="972939"/>
          <a:chExt cx="412887" cy="777862"/>
        </a:xfrm>
      </xdr:grpSpPr>
      <xdr:sp macro="" textlink="">
        <xdr:nvSpPr>
          <xdr:cNvPr id="1450" name="Textfeld 144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51" name="Gruppieren 145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52" name="Gerade Verbindung mit Pfeil 145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53" name="Ellipse 145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54" name="Gerade Verbindung mit Pfeil 145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5" name="Gerade Verbindung mit Pfeil 145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6" name="Gerade Verbindung mit Pfeil 145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7" name="Gerade Verbindung mit Pfeil 145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53</xdr:row>
      <xdr:rowOff>8176</xdr:rowOff>
    </xdr:from>
    <xdr:to>
      <xdr:col>9</xdr:col>
      <xdr:colOff>200312</xdr:colOff>
      <xdr:row>57</xdr:row>
      <xdr:rowOff>156489</xdr:rowOff>
    </xdr:to>
    <xdr:grpSp>
      <xdr:nvGrpSpPr>
        <xdr:cNvPr id="1458" name="Gruppieren 1457"/>
        <xdr:cNvGrpSpPr/>
      </xdr:nvGrpSpPr>
      <xdr:grpSpPr>
        <a:xfrm>
          <a:off x="4922136" y="11276251"/>
          <a:ext cx="412151" cy="776963"/>
          <a:chOff x="3258122" y="972939"/>
          <a:chExt cx="412887" cy="777862"/>
        </a:xfrm>
      </xdr:grpSpPr>
      <xdr:sp macro="" textlink="">
        <xdr:nvSpPr>
          <xdr:cNvPr id="1459" name="Textfeld 145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60" name="Gruppieren 145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61" name="Gerade Verbindung mit Pfeil 146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62" name="Ellipse 146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63" name="Gerade Verbindung mit Pfeil 146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4" name="Gerade Verbindung mit Pfeil 146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5" name="Gerade Verbindung mit Pfeil 146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6" name="Gerade Verbindung mit Pfeil 146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53</xdr:row>
      <xdr:rowOff>5505</xdr:rowOff>
    </xdr:from>
    <xdr:to>
      <xdr:col>15</xdr:col>
      <xdr:colOff>206125</xdr:colOff>
      <xdr:row>57</xdr:row>
      <xdr:rowOff>153818</xdr:rowOff>
    </xdr:to>
    <xdr:grpSp>
      <xdr:nvGrpSpPr>
        <xdr:cNvPr id="1467" name="Gruppieren 1466"/>
        <xdr:cNvGrpSpPr/>
      </xdr:nvGrpSpPr>
      <xdr:grpSpPr>
        <a:xfrm>
          <a:off x="7347300" y="11273580"/>
          <a:ext cx="412150" cy="776963"/>
          <a:chOff x="3258122" y="972939"/>
          <a:chExt cx="412887" cy="777862"/>
        </a:xfrm>
      </xdr:grpSpPr>
      <xdr:sp macro="" textlink="">
        <xdr:nvSpPr>
          <xdr:cNvPr id="1468" name="Textfeld 146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69" name="Gruppieren 146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70" name="Gerade Verbindung mit Pfeil 146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71" name="Ellipse 147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72" name="Gerade Verbindung mit Pfeil 147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73" name="Gerade Verbindung mit Pfeil 147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74" name="Gerade Verbindung mit Pfeil 147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75" name="Gerade Verbindung mit Pfeil 147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53</xdr:row>
      <xdr:rowOff>3743</xdr:rowOff>
    </xdr:from>
    <xdr:to>
      <xdr:col>18</xdr:col>
      <xdr:colOff>198858</xdr:colOff>
      <xdr:row>57</xdr:row>
      <xdr:rowOff>152056</xdr:rowOff>
    </xdr:to>
    <xdr:grpSp>
      <xdr:nvGrpSpPr>
        <xdr:cNvPr id="1476" name="Gruppieren 1475"/>
        <xdr:cNvGrpSpPr/>
      </xdr:nvGrpSpPr>
      <xdr:grpSpPr>
        <a:xfrm>
          <a:off x="8549707" y="11271818"/>
          <a:ext cx="412151" cy="776963"/>
          <a:chOff x="3258122" y="972939"/>
          <a:chExt cx="412887" cy="777862"/>
        </a:xfrm>
      </xdr:grpSpPr>
      <xdr:sp macro="" textlink="">
        <xdr:nvSpPr>
          <xdr:cNvPr id="1477" name="Textfeld 147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78" name="Gruppieren 147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79" name="Gerade Verbindung mit Pfeil 147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80" name="Ellipse 147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81" name="Gerade Verbindung mit Pfeil 148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82" name="Gerade Verbindung mit Pfeil 148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83" name="Gerade Verbindung mit Pfeil 148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84" name="Gerade Verbindung mit Pfeil 148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62</xdr:row>
      <xdr:rowOff>97921</xdr:rowOff>
    </xdr:from>
    <xdr:to>
      <xdr:col>1</xdr:col>
      <xdr:colOff>273720</xdr:colOff>
      <xdr:row>65</xdr:row>
      <xdr:rowOff>7327</xdr:rowOff>
    </xdr:to>
    <xdr:cxnSp macro="">
      <xdr:nvCxnSpPr>
        <xdr:cNvPr id="1485" name="Gerade Verbindung mit Pfeil 1484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59</xdr:row>
      <xdr:rowOff>1</xdr:rowOff>
    </xdr:from>
    <xdr:to>
      <xdr:col>6</xdr:col>
      <xdr:colOff>7705</xdr:colOff>
      <xdr:row>62</xdr:row>
      <xdr:rowOff>80596</xdr:rowOff>
    </xdr:to>
    <xdr:cxnSp macro="">
      <xdr:nvCxnSpPr>
        <xdr:cNvPr id="1486" name="Gerade Verbindung mit Pfeil 1485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62</xdr:row>
      <xdr:rowOff>94710</xdr:rowOff>
    </xdr:from>
    <xdr:to>
      <xdr:col>17</xdr:col>
      <xdr:colOff>505560</xdr:colOff>
      <xdr:row>62</xdr:row>
      <xdr:rowOff>94710</xdr:rowOff>
    </xdr:to>
    <xdr:cxnSp macro="">
      <xdr:nvCxnSpPr>
        <xdr:cNvPr id="1487" name="Gerade Verbindung mit Pfeil 1486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62</xdr:row>
      <xdr:rowOff>80595</xdr:rowOff>
    </xdr:to>
    <xdr:cxnSp macro="">
      <xdr:nvCxnSpPr>
        <xdr:cNvPr id="1488" name="Gerade Verbindung mit Pfeil 1487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58</xdr:row>
      <xdr:rowOff>189034</xdr:rowOff>
    </xdr:from>
    <xdr:to>
      <xdr:col>14</xdr:col>
      <xdr:colOff>511420</xdr:colOff>
      <xdr:row>62</xdr:row>
      <xdr:rowOff>79129</xdr:rowOff>
    </xdr:to>
    <xdr:cxnSp macro="">
      <xdr:nvCxnSpPr>
        <xdr:cNvPr id="1489" name="Gerade Verbindung mit Pfeil 1488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58</xdr:row>
      <xdr:rowOff>187568</xdr:rowOff>
    </xdr:from>
    <xdr:to>
      <xdr:col>17</xdr:col>
      <xdr:colOff>509955</xdr:colOff>
      <xdr:row>62</xdr:row>
      <xdr:rowOff>77663</xdr:rowOff>
    </xdr:to>
    <xdr:cxnSp macro="">
      <xdr:nvCxnSpPr>
        <xdr:cNvPr id="1490" name="Gerade Verbindung mit Pfeil 1489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59</xdr:row>
      <xdr:rowOff>5862</xdr:rowOff>
    </xdr:from>
    <xdr:to>
      <xdr:col>2</xdr:col>
      <xdr:colOff>511797</xdr:colOff>
      <xdr:row>62</xdr:row>
      <xdr:rowOff>84568</xdr:rowOff>
    </xdr:to>
    <xdr:cxnSp macro="">
      <xdr:nvCxnSpPr>
        <xdr:cNvPr id="1491" name="Gerade Verbindung mit Pfeil 1490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66</xdr:row>
      <xdr:rowOff>14654</xdr:rowOff>
    </xdr:from>
    <xdr:to>
      <xdr:col>1</xdr:col>
      <xdr:colOff>276226</xdr:colOff>
      <xdr:row>66</xdr:row>
      <xdr:rowOff>155264</xdr:rowOff>
    </xdr:to>
    <xdr:cxnSp macro="">
      <xdr:nvCxnSpPr>
        <xdr:cNvPr id="1492" name="Gerade Verbindung mit Pfeil 1491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53</xdr:row>
      <xdr:rowOff>5505</xdr:rowOff>
    </xdr:from>
    <xdr:to>
      <xdr:col>12</xdr:col>
      <xdr:colOff>206125</xdr:colOff>
      <xdr:row>57</xdr:row>
      <xdr:rowOff>153818</xdr:rowOff>
    </xdr:to>
    <xdr:grpSp>
      <xdr:nvGrpSpPr>
        <xdr:cNvPr id="1493" name="Gruppieren 1492"/>
        <xdr:cNvGrpSpPr/>
      </xdr:nvGrpSpPr>
      <xdr:grpSpPr>
        <a:xfrm>
          <a:off x="6137625" y="11273580"/>
          <a:ext cx="412150" cy="776963"/>
          <a:chOff x="3258122" y="972939"/>
          <a:chExt cx="412887" cy="777862"/>
        </a:xfrm>
      </xdr:grpSpPr>
      <xdr:sp macro="" textlink="">
        <xdr:nvSpPr>
          <xdr:cNvPr id="1494" name="Textfeld 149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495" name="Gruppieren 149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496" name="Gerade Verbindung mit Pfeil 149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97" name="Ellipse 149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498" name="Gerade Verbindung mit Pfeil 149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99" name="Gerade Verbindung mit Pfeil 149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0" name="Gerade Verbindung mit Pfeil 149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1" name="Gerade Verbindung mit Pfeil 150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58</xdr:row>
      <xdr:rowOff>189034</xdr:rowOff>
    </xdr:from>
    <xdr:to>
      <xdr:col>11</xdr:col>
      <xdr:colOff>511420</xdr:colOff>
      <xdr:row>62</xdr:row>
      <xdr:rowOff>79129</xdr:rowOff>
    </xdr:to>
    <xdr:cxnSp macro="">
      <xdr:nvCxnSpPr>
        <xdr:cNvPr id="1502" name="Gerade Verbindung mit Pfeil 1501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53</xdr:row>
      <xdr:rowOff>8175</xdr:rowOff>
    </xdr:from>
    <xdr:to>
      <xdr:col>3</xdr:col>
      <xdr:colOff>200312</xdr:colOff>
      <xdr:row>57</xdr:row>
      <xdr:rowOff>156488</xdr:rowOff>
    </xdr:to>
    <xdr:grpSp>
      <xdr:nvGrpSpPr>
        <xdr:cNvPr id="1503" name="Gruppieren 1502"/>
        <xdr:cNvGrpSpPr/>
      </xdr:nvGrpSpPr>
      <xdr:grpSpPr>
        <a:xfrm>
          <a:off x="2502785" y="11276250"/>
          <a:ext cx="412152" cy="776963"/>
          <a:chOff x="3258122" y="972939"/>
          <a:chExt cx="412887" cy="777862"/>
        </a:xfrm>
      </xdr:grpSpPr>
      <xdr:sp macro="" textlink="">
        <xdr:nvSpPr>
          <xdr:cNvPr id="1504" name="Textfeld 150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05" name="Gruppieren 150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06" name="Gerade Verbindung mit Pfeil 150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07" name="Ellipse 150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08" name="Gerade Verbindung mit Pfeil 150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9" name="Gerade Verbindung mit Pfeil 150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0" name="Gerade Verbindung mit Pfeil 150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1" name="Gerade Verbindung mit Pfeil 151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76</xdr:row>
      <xdr:rowOff>8175</xdr:rowOff>
    </xdr:from>
    <xdr:to>
      <xdr:col>6</xdr:col>
      <xdr:colOff>200312</xdr:colOff>
      <xdr:row>80</xdr:row>
      <xdr:rowOff>156488</xdr:rowOff>
    </xdr:to>
    <xdr:grpSp>
      <xdr:nvGrpSpPr>
        <xdr:cNvPr id="1512" name="Gruppieren 1511"/>
        <xdr:cNvGrpSpPr/>
      </xdr:nvGrpSpPr>
      <xdr:grpSpPr>
        <a:xfrm>
          <a:off x="3712460" y="15181500"/>
          <a:ext cx="412152" cy="776963"/>
          <a:chOff x="3258122" y="972939"/>
          <a:chExt cx="412887" cy="777862"/>
        </a:xfrm>
      </xdr:grpSpPr>
      <xdr:sp macro="" textlink="">
        <xdr:nvSpPr>
          <xdr:cNvPr id="1513" name="Textfeld 151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14" name="Gruppieren 151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15" name="Gerade Verbindung mit Pfeil 151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16" name="Ellipse 151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17" name="Gerade Verbindung mit Pfeil 151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8" name="Gerade Verbindung mit Pfeil 151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9" name="Gerade Verbindung mit Pfeil 151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0" name="Gerade Verbindung mit Pfeil 151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76</xdr:row>
      <xdr:rowOff>8176</xdr:rowOff>
    </xdr:from>
    <xdr:to>
      <xdr:col>9</xdr:col>
      <xdr:colOff>200312</xdr:colOff>
      <xdr:row>80</xdr:row>
      <xdr:rowOff>156489</xdr:rowOff>
    </xdr:to>
    <xdr:grpSp>
      <xdr:nvGrpSpPr>
        <xdr:cNvPr id="1521" name="Gruppieren 1520"/>
        <xdr:cNvGrpSpPr/>
      </xdr:nvGrpSpPr>
      <xdr:grpSpPr>
        <a:xfrm>
          <a:off x="4922136" y="15181501"/>
          <a:ext cx="412151" cy="776963"/>
          <a:chOff x="3258122" y="972939"/>
          <a:chExt cx="412887" cy="777862"/>
        </a:xfrm>
      </xdr:grpSpPr>
      <xdr:sp macro="" textlink="">
        <xdr:nvSpPr>
          <xdr:cNvPr id="1522" name="Textfeld 152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23" name="Gruppieren 152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24" name="Gerade Verbindung mit Pfeil 152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25" name="Ellipse 152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26" name="Gerade Verbindung mit Pfeil 152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7" name="Gerade Verbindung mit Pfeil 152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8" name="Gerade Verbindung mit Pfeil 152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9" name="Gerade Verbindung mit Pfeil 152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76</xdr:row>
      <xdr:rowOff>5505</xdr:rowOff>
    </xdr:from>
    <xdr:to>
      <xdr:col>15</xdr:col>
      <xdr:colOff>206125</xdr:colOff>
      <xdr:row>80</xdr:row>
      <xdr:rowOff>153818</xdr:rowOff>
    </xdr:to>
    <xdr:grpSp>
      <xdr:nvGrpSpPr>
        <xdr:cNvPr id="1530" name="Gruppieren 1529"/>
        <xdr:cNvGrpSpPr/>
      </xdr:nvGrpSpPr>
      <xdr:grpSpPr>
        <a:xfrm>
          <a:off x="7347300" y="15178830"/>
          <a:ext cx="412150" cy="776963"/>
          <a:chOff x="3258122" y="972939"/>
          <a:chExt cx="412887" cy="777862"/>
        </a:xfrm>
      </xdr:grpSpPr>
      <xdr:sp macro="" textlink="">
        <xdr:nvSpPr>
          <xdr:cNvPr id="1531" name="Textfeld 153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32" name="Gruppieren 153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33" name="Gerade Verbindung mit Pfeil 153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34" name="Ellipse 153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35" name="Gerade Verbindung mit Pfeil 153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6" name="Gerade Verbindung mit Pfeil 153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7" name="Gerade Verbindung mit Pfeil 153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8" name="Gerade Verbindung mit Pfeil 153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76</xdr:row>
      <xdr:rowOff>3743</xdr:rowOff>
    </xdr:from>
    <xdr:to>
      <xdr:col>18</xdr:col>
      <xdr:colOff>198858</xdr:colOff>
      <xdr:row>80</xdr:row>
      <xdr:rowOff>152056</xdr:rowOff>
    </xdr:to>
    <xdr:grpSp>
      <xdr:nvGrpSpPr>
        <xdr:cNvPr id="1539" name="Gruppieren 1538"/>
        <xdr:cNvGrpSpPr/>
      </xdr:nvGrpSpPr>
      <xdr:grpSpPr>
        <a:xfrm>
          <a:off x="8549707" y="15177068"/>
          <a:ext cx="412151" cy="776963"/>
          <a:chOff x="3258122" y="972939"/>
          <a:chExt cx="412887" cy="777862"/>
        </a:xfrm>
      </xdr:grpSpPr>
      <xdr:sp macro="" textlink="">
        <xdr:nvSpPr>
          <xdr:cNvPr id="1540" name="Textfeld 153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41" name="Gruppieren 154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42" name="Gerade Verbindung mit Pfeil 154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43" name="Ellipse 154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44" name="Gerade Verbindung mit Pfeil 154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45" name="Gerade Verbindung mit Pfeil 154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46" name="Gerade Verbindung mit Pfeil 154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47" name="Gerade Verbindung mit Pfeil 154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85</xdr:row>
      <xdr:rowOff>97921</xdr:rowOff>
    </xdr:from>
    <xdr:to>
      <xdr:col>1</xdr:col>
      <xdr:colOff>273720</xdr:colOff>
      <xdr:row>88</xdr:row>
      <xdr:rowOff>7327</xdr:rowOff>
    </xdr:to>
    <xdr:cxnSp macro="">
      <xdr:nvCxnSpPr>
        <xdr:cNvPr id="1548" name="Gerade Verbindung mit Pfeil 1547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82</xdr:row>
      <xdr:rowOff>1</xdr:rowOff>
    </xdr:from>
    <xdr:to>
      <xdr:col>6</xdr:col>
      <xdr:colOff>7705</xdr:colOff>
      <xdr:row>85</xdr:row>
      <xdr:rowOff>80596</xdr:rowOff>
    </xdr:to>
    <xdr:cxnSp macro="">
      <xdr:nvCxnSpPr>
        <xdr:cNvPr id="1549" name="Gerade Verbindung mit Pfeil 1548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85</xdr:row>
      <xdr:rowOff>94710</xdr:rowOff>
    </xdr:from>
    <xdr:to>
      <xdr:col>17</xdr:col>
      <xdr:colOff>505560</xdr:colOff>
      <xdr:row>85</xdr:row>
      <xdr:rowOff>94710</xdr:rowOff>
    </xdr:to>
    <xdr:cxnSp macro="">
      <xdr:nvCxnSpPr>
        <xdr:cNvPr id="1550" name="Gerade Verbindung mit Pfeil 1549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85</xdr:row>
      <xdr:rowOff>80595</xdr:rowOff>
    </xdr:to>
    <xdr:cxnSp macro="">
      <xdr:nvCxnSpPr>
        <xdr:cNvPr id="1551" name="Gerade Verbindung mit Pfeil 1550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81</xdr:row>
      <xdr:rowOff>189034</xdr:rowOff>
    </xdr:from>
    <xdr:to>
      <xdr:col>14</xdr:col>
      <xdr:colOff>511420</xdr:colOff>
      <xdr:row>85</xdr:row>
      <xdr:rowOff>79129</xdr:rowOff>
    </xdr:to>
    <xdr:cxnSp macro="">
      <xdr:nvCxnSpPr>
        <xdr:cNvPr id="1552" name="Gerade Verbindung mit Pfeil 1551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81</xdr:row>
      <xdr:rowOff>187568</xdr:rowOff>
    </xdr:from>
    <xdr:to>
      <xdr:col>17</xdr:col>
      <xdr:colOff>509955</xdr:colOff>
      <xdr:row>85</xdr:row>
      <xdr:rowOff>77663</xdr:rowOff>
    </xdr:to>
    <xdr:cxnSp macro="">
      <xdr:nvCxnSpPr>
        <xdr:cNvPr id="1553" name="Gerade Verbindung mit Pfeil 1552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82</xdr:row>
      <xdr:rowOff>5862</xdr:rowOff>
    </xdr:from>
    <xdr:to>
      <xdr:col>2</xdr:col>
      <xdr:colOff>511797</xdr:colOff>
      <xdr:row>85</xdr:row>
      <xdr:rowOff>84568</xdr:rowOff>
    </xdr:to>
    <xdr:cxnSp macro="">
      <xdr:nvCxnSpPr>
        <xdr:cNvPr id="1554" name="Gerade Verbindung mit Pfeil 1553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89</xdr:row>
      <xdr:rowOff>14654</xdr:rowOff>
    </xdr:from>
    <xdr:to>
      <xdr:col>1</xdr:col>
      <xdr:colOff>276226</xdr:colOff>
      <xdr:row>89</xdr:row>
      <xdr:rowOff>155264</xdr:rowOff>
    </xdr:to>
    <xdr:cxnSp macro="">
      <xdr:nvCxnSpPr>
        <xdr:cNvPr id="1555" name="Gerade Verbindung mit Pfeil 1554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76</xdr:row>
      <xdr:rowOff>5505</xdr:rowOff>
    </xdr:from>
    <xdr:to>
      <xdr:col>12</xdr:col>
      <xdr:colOff>206125</xdr:colOff>
      <xdr:row>80</xdr:row>
      <xdr:rowOff>153818</xdr:rowOff>
    </xdr:to>
    <xdr:grpSp>
      <xdr:nvGrpSpPr>
        <xdr:cNvPr id="1556" name="Gruppieren 1555"/>
        <xdr:cNvGrpSpPr/>
      </xdr:nvGrpSpPr>
      <xdr:grpSpPr>
        <a:xfrm>
          <a:off x="6137625" y="15178830"/>
          <a:ext cx="412150" cy="776963"/>
          <a:chOff x="3258122" y="972939"/>
          <a:chExt cx="412887" cy="777862"/>
        </a:xfrm>
      </xdr:grpSpPr>
      <xdr:sp macro="" textlink="">
        <xdr:nvSpPr>
          <xdr:cNvPr id="1557" name="Textfeld 155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58" name="Gruppieren 155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59" name="Gerade Verbindung mit Pfeil 155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60" name="Ellipse 155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61" name="Gerade Verbindung mit Pfeil 156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62" name="Gerade Verbindung mit Pfeil 156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63" name="Gerade Verbindung mit Pfeil 156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64" name="Gerade Verbindung mit Pfeil 156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81</xdr:row>
      <xdr:rowOff>189034</xdr:rowOff>
    </xdr:from>
    <xdr:to>
      <xdr:col>11</xdr:col>
      <xdr:colOff>511420</xdr:colOff>
      <xdr:row>85</xdr:row>
      <xdr:rowOff>79129</xdr:rowOff>
    </xdr:to>
    <xdr:cxnSp macro="">
      <xdr:nvCxnSpPr>
        <xdr:cNvPr id="1565" name="Gerade Verbindung mit Pfeil 1564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76</xdr:row>
      <xdr:rowOff>8175</xdr:rowOff>
    </xdr:from>
    <xdr:to>
      <xdr:col>3</xdr:col>
      <xdr:colOff>200312</xdr:colOff>
      <xdr:row>80</xdr:row>
      <xdr:rowOff>156488</xdr:rowOff>
    </xdr:to>
    <xdr:grpSp>
      <xdr:nvGrpSpPr>
        <xdr:cNvPr id="1566" name="Gruppieren 1565"/>
        <xdr:cNvGrpSpPr/>
      </xdr:nvGrpSpPr>
      <xdr:grpSpPr>
        <a:xfrm>
          <a:off x="2502785" y="15181500"/>
          <a:ext cx="412152" cy="776963"/>
          <a:chOff x="3258122" y="972939"/>
          <a:chExt cx="412887" cy="777862"/>
        </a:xfrm>
      </xdr:grpSpPr>
      <xdr:sp macro="" textlink="">
        <xdr:nvSpPr>
          <xdr:cNvPr id="1567" name="Textfeld 156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68" name="Gruppieren 156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69" name="Gerade Verbindung mit Pfeil 156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70" name="Ellipse 156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71" name="Gerade Verbindung mit Pfeil 157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2" name="Gerade Verbindung mit Pfeil 157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3" name="Gerade Verbindung mit Pfeil 157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4" name="Gerade Verbindung mit Pfeil 157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99</xdr:row>
      <xdr:rowOff>8175</xdr:rowOff>
    </xdr:from>
    <xdr:to>
      <xdr:col>6</xdr:col>
      <xdr:colOff>200312</xdr:colOff>
      <xdr:row>103</xdr:row>
      <xdr:rowOff>156488</xdr:rowOff>
    </xdr:to>
    <xdr:grpSp>
      <xdr:nvGrpSpPr>
        <xdr:cNvPr id="1575" name="Gruppieren 1574"/>
        <xdr:cNvGrpSpPr/>
      </xdr:nvGrpSpPr>
      <xdr:grpSpPr>
        <a:xfrm>
          <a:off x="3712460" y="20191650"/>
          <a:ext cx="412152" cy="776963"/>
          <a:chOff x="3258122" y="972939"/>
          <a:chExt cx="412887" cy="777862"/>
        </a:xfrm>
      </xdr:grpSpPr>
      <xdr:sp macro="" textlink="">
        <xdr:nvSpPr>
          <xdr:cNvPr id="1576" name="Textfeld 157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77" name="Gruppieren 157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78" name="Gerade Verbindung mit Pfeil 157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79" name="Ellipse 157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80" name="Gerade Verbindung mit Pfeil 157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1" name="Gerade Verbindung mit Pfeil 158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2" name="Gerade Verbindung mit Pfeil 158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3" name="Gerade Verbindung mit Pfeil 158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99</xdr:row>
      <xdr:rowOff>8176</xdr:rowOff>
    </xdr:from>
    <xdr:to>
      <xdr:col>9</xdr:col>
      <xdr:colOff>200312</xdr:colOff>
      <xdr:row>103</xdr:row>
      <xdr:rowOff>156489</xdr:rowOff>
    </xdr:to>
    <xdr:grpSp>
      <xdr:nvGrpSpPr>
        <xdr:cNvPr id="1584" name="Gruppieren 1583"/>
        <xdr:cNvGrpSpPr/>
      </xdr:nvGrpSpPr>
      <xdr:grpSpPr>
        <a:xfrm>
          <a:off x="4922136" y="20191651"/>
          <a:ext cx="412151" cy="776963"/>
          <a:chOff x="3258122" y="972939"/>
          <a:chExt cx="412887" cy="777862"/>
        </a:xfrm>
      </xdr:grpSpPr>
      <xdr:sp macro="" textlink="">
        <xdr:nvSpPr>
          <xdr:cNvPr id="1585" name="Textfeld 158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86" name="Gruppieren 158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87" name="Gerade Verbindung mit Pfeil 158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88" name="Ellipse 158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89" name="Gerade Verbindung mit Pfeil 158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0" name="Gerade Verbindung mit Pfeil 158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1" name="Gerade Verbindung mit Pfeil 159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2" name="Gerade Verbindung mit Pfeil 159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99</xdr:row>
      <xdr:rowOff>5505</xdr:rowOff>
    </xdr:from>
    <xdr:to>
      <xdr:col>15</xdr:col>
      <xdr:colOff>206125</xdr:colOff>
      <xdr:row>103</xdr:row>
      <xdr:rowOff>153818</xdr:rowOff>
    </xdr:to>
    <xdr:grpSp>
      <xdr:nvGrpSpPr>
        <xdr:cNvPr id="1593" name="Gruppieren 1592"/>
        <xdr:cNvGrpSpPr/>
      </xdr:nvGrpSpPr>
      <xdr:grpSpPr>
        <a:xfrm>
          <a:off x="7347300" y="20188980"/>
          <a:ext cx="412150" cy="776963"/>
          <a:chOff x="3258122" y="972939"/>
          <a:chExt cx="412887" cy="777862"/>
        </a:xfrm>
      </xdr:grpSpPr>
      <xdr:sp macro="" textlink="">
        <xdr:nvSpPr>
          <xdr:cNvPr id="1594" name="Textfeld 159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595" name="Gruppieren 159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596" name="Gerade Verbindung mit Pfeil 159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97" name="Ellipse 159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598" name="Gerade Verbindung mit Pfeil 159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9" name="Gerade Verbindung mit Pfeil 159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0" name="Gerade Verbindung mit Pfeil 159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1" name="Gerade Verbindung mit Pfeil 160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99</xdr:row>
      <xdr:rowOff>3743</xdr:rowOff>
    </xdr:from>
    <xdr:to>
      <xdr:col>18</xdr:col>
      <xdr:colOff>198858</xdr:colOff>
      <xdr:row>103</xdr:row>
      <xdr:rowOff>152056</xdr:rowOff>
    </xdr:to>
    <xdr:grpSp>
      <xdr:nvGrpSpPr>
        <xdr:cNvPr id="1602" name="Gruppieren 1601"/>
        <xdr:cNvGrpSpPr/>
      </xdr:nvGrpSpPr>
      <xdr:grpSpPr>
        <a:xfrm>
          <a:off x="8549707" y="20187218"/>
          <a:ext cx="412151" cy="776963"/>
          <a:chOff x="3258122" y="972939"/>
          <a:chExt cx="412887" cy="777862"/>
        </a:xfrm>
      </xdr:grpSpPr>
      <xdr:sp macro="" textlink="">
        <xdr:nvSpPr>
          <xdr:cNvPr id="1603" name="Textfeld 160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04" name="Gruppieren 160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05" name="Gerade Verbindung mit Pfeil 160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06" name="Ellipse 160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07" name="Gerade Verbindung mit Pfeil 160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8" name="Gerade Verbindung mit Pfeil 160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9" name="Gerade Verbindung mit Pfeil 160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0" name="Gerade Verbindung mit Pfeil 160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108</xdr:row>
      <xdr:rowOff>97921</xdr:rowOff>
    </xdr:from>
    <xdr:to>
      <xdr:col>1</xdr:col>
      <xdr:colOff>273720</xdr:colOff>
      <xdr:row>111</xdr:row>
      <xdr:rowOff>7327</xdr:rowOff>
    </xdr:to>
    <xdr:cxnSp macro="">
      <xdr:nvCxnSpPr>
        <xdr:cNvPr id="1611" name="Gerade Verbindung mit Pfeil 1610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105</xdr:row>
      <xdr:rowOff>1</xdr:rowOff>
    </xdr:from>
    <xdr:to>
      <xdr:col>6</xdr:col>
      <xdr:colOff>7705</xdr:colOff>
      <xdr:row>108</xdr:row>
      <xdr:rowOff>80596</xdr:rowOff>
    </xdr:to>
    <xdr:cxnSp macro="">
      <xdr:nvCxnSpPr>
        <xdr:cNvPr id="1612" name="Gerade Verbindung mit Pfeil 1611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108</xdr:row>
      <xdr:rowOff>94710</xdr:rowOff>
    </xdr:from>
    <xdr:to>
      <xdr:col>17</xdr:col>
      <xdr:colOff>505560</xdr:colOff>
      <xdr:row>108</xdr:row>
      <xdr:rowOff>94710</xdr:rowOff>
    </xdr:to>
    <xdr:cxnSp macro="">
      <xdr:nvCxnSpPr>
        <xdr:cNvPr id="1613" name="Gerade Verbindung mit Pfeil 1612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108</xdr:row>
      <xdr:rowOff>80595</xdr:rowOff>
    </xdr:to>
    <xdr:cxnSp macro="">
      <xdr:nvCxnSpPr>
        <xdr:cNvPr id="1614" name="Gerade Verbindung mit Pfeil 1613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104</xdr:row>
      <xdr:rowOff>189034</xdr:rowOff>
    </xdr:from>
    <xdr:to>
      <xdr:col>14</xdr:col>
      <xdr:colOff>511420</xdr:colOff>
      <xdr:row>108</xdr:row>
      <xdr:rowOff>79129</xdr:rowOff>
    </xdr:to>
    <xdr:cxnSp macro="">
      <xdr:nvCxnSpPr>
        <xdr:cNvPr id="1615" name="Gerade Verbindung mit Pfeil 1614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104</xdr:row>
      <xdr:rowOff>187568</xdr:rowOff>
    </xdr:from>
    <xdr:to>
      <xdr:col>17</xdr:col>
      <xdr:colOff>509955</xdr:colOff>
      <xdr:row>108</xdr:row>
      <xdr:rowOff>77663</xdr:rowOff>
    </xdr:to>
    <xdr:cxnSp macro="">
      <xdr:nvCxnSpPr>
        <xdr:cNvPr id="1616" name="Gerade Verbindung mit Pfeil 1615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105</xdr:row>
      <xdr:rowOff>5862</xdr:rowOff>
    </xdr:from>
    <xdr:to>
      <xdr:col>2</xdr:col>
      <xdr:colOff>511797</xdr:colOff>
      <xdr:row>108</xdr:row>
      <xdr:rowOff>84568</xdr:rowOff>
    </xdr:to>
    <xdr:cxnSp macro="">
      <xdr:nvCxnSpPr>
        <xdr:cNvPr id="1617" name="Gerade Verbindung mit Pfeil 1616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112</xdr:row>
      <xdr:rowOff>14654</xdr:rowOff>
    </xdr:from>
    <xdr:to>
      <xdr:col>1</xdr:col>
      <xdr:colOff>276226</xdr:colOff>
      <xdr:row>112</xdr:row>
      <xdr:rowOff>155264</xdr:rowOff>
    </xdr:to>
    <xdr:cxnSp macro="">
      <xdr:nvCxnSpPr>
        <xdr:cNvPr id="1618" name="Gerade Verbindung mit Pfeil 1617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99</xdr:row>
      <xdr:rowOff>5505</xdr:rowOff>
    </xdr:from>
    <xdr:to>
      <xdr:col>12</xdr:col>
      <xdr:colOff>206125</xdr:colOff>
      <xdr:row>103</xdr:row>
      <xdr:rowOff>153818</xdr:rowOff>
    </xdr:to>
    <xdr:grpSp>
      <xdr:nvGrpSpPr>
        <xdr:cNvPr id="1619" name="Gruppieren 1618"/>
        <xdr:cNvGrpSpPr/>
      </xdr:nvGrpSpPr>
      <xdr:grpSpPr>
        <a:xfrm>
          <a:off x="6137625" y="20188980"/>
          <a:ext cx="412150" cy="776963"/>
          <a:chOff x="3258122" y="972939"/>
          <a:chExt cx="412887" cy="777862"/>
        </a:xfrm>
      </xdr:grpSpPr>
      <xdr:sp macro="" textlink="">
        <xdr:nvSpPr>
          <xdr:cNvPr id="1620" name="Textfeld 161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21" name="Gruppieren 162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22" name="Gerade Verbindung mit Pfeil 162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23" name="Ellipse 162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24" name="Gerade Verbindung mit Pfeil 162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5" name="Gerade Verbindung mit Pfeil 162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6" name="Gerade Verbindung mit Pfeil 162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7" name="Gerade Verbindung mit Pfeil 162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104</xdr:row>
      <xdr:rowOff>189034</xdr:rowOff>
    </xdr:from>
    <xdr:to>
      <xdr:col>11</xdr:col>
      <xdr:colOff>511420</xdr:colOff>
      <xdr:row>108</xdr:row>
      <xdr:rowOff>79129</xdr:rowOff>
    </xdr:to>
    <xdr:cxnSp macro="">
      <xdr:nvCxnSpPr>
        <xdr:cNvPr id="1628" name="Gerade Verbindung mit Pfeil 1627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99</xdr:row>
      <xdr:rowOff>8175</xdr:rowOff>
    </xdr:from>
    <xdr:to>
      <xdr:col>3</xdr:col>
      <xdr:colOff>200312</xdr:colOff>
      <xdr:row>103</xdr:row>
      <xdr:rowOff>156488</xdr:rowOff>
    </xdr:to>
    <xdr:grpSp>
      <xdr:nvGrpSpPr>
        <xdr:cNvPr id="1629" name="Gruppieren 1628"/>
        <xdr:cNvGrpSpPr/>
      </xdr:nvGrpSpPr>
      <xdr:grpSpPr>
        <a:xfrm>
          <a:off x="2502785" y="20191650"/>
          <a:ext cx="412152" cy="776963"/>
          <a:chOff x="3258122" y="972939"/>
          <a:chExt cx="412887" cy="777862"/>
        </a:xfrm>
      </xdr:grpSpPr>
      <xdr:sp macro="" textlink="">
        <xdr:nvSpPr>
          <xdr:cNvPr id="1630" name="Textfeld 162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31" name="Gruppieren 163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32" name="Gerade Verbindung mit Pfeil 163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33" name="Ellipse 163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34" name="Gerade Verbindung mit Pfeil 163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5" name="Gerade Verbindung mit Pfeil 163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6" name="Gerade Verbindung mit Pfeil 163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7" name="Gerade Verbindung mit Pfeil 163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122</xdr:row>
      <xdr:rowOff>8175</xdr:rowOff>
    </xdr:from>
    <xdr:to>
      <xdr:col>6</xdr:col>
      <xdr:colOff>200312</xdr:colOff>
      <xdr:row>126</xdr:row>
      <xdr:rowOff>156488</xdr:rowOff>
    </xdr:to>
    <xdr:grpSp>
      <xdr:nvGrpSpPr>
        <xdr:cNvPr id="1638" name="Gruppieren 1637"/>
        <xdr:cNvGrpSpPr/>
      </xdr:nvGrpSpPr>
      <xdr:grpSpPr>
        <a:xfrm>
          <a:off x="3712460" y="25201800"/>
          <a:ext cx="412152" cy="776963"/>
          <a:chOff x="3258122" y="972939"/>
          <a:chExt cx="412887" cy="777862"/>
        </a:xfrm>
      </xdr:grpSpPr>
      <xdr:sp macro="" textlink="">
        <xdr:nvSpPr>
          <xdr:cNvPr id="1639" name="Textfeld 163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40" name="Gruppieren 163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41" name="Gerade Verbindung mit Pfeil 164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42" name="Ellipse 164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43" name="Gerade Verbindung mit Pfeil 164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44" name="Gerade Verbindung mit Pfeil 164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45" name="Gerade Verbindung mit Pfeil 164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46" name="Gerade Verbindung mit Pfeil 164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122</xdr:row>
      <xdr:rowOff>8176</xdr:rowOff>
    </xdr:from>
    <xdr:to>
      <xdr:col>9</xdr:col>
      <xdr:colOff>200312</xdr:colOff>
      <xdr:row>126</xdr:row>
      <xdr:rowOff>156489</xdr:rowOff>
    </xdr:to>
    <xdr:grpSp>
      <xdr:nvGrpSpPr>
        <xdr:cNvPr id="1647" name="Gruppieren 1646"/>
        <xdr:cNvGrpSpPr/>
      </xdr:nvGrpSpPr>
      <xdr:grpSpPr>
        <a:xfrm>
          <a:off x="4922136" y="25201801"/>
          <a:ext cx="412151" cy="776963"/>
          <a:chOff x="3258122" y="972939"/>
          <a:chExt cx="412887" cy="777862"/>
        </a:xfrm>
      </xdr:grpSpPr>
      <xdr:sp macro="" textlink="">
        <xdr:nvSpPr>
          <xdr:cNvPr id="1648" name="Textfeld 164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49" name="Gruppieren 164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50" name="Gerade Verbindung mit Pfeil 164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51" name="Ellipse 165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52" name="Gerade Verbindung mit Pfeil 165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3" name="Gerade Verbindung mit Pfeil 165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4" name="Gerade Verbindung mit Pfeil 165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5" name="Gerade Verbindung mit Pfeil 165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122</xdr:row>
      <xdr:rowOff>5505</xdr:rowOff>
    </xdr:from>
    <xdr:to>
      <xdr:col>15</xdr:col>
      <xdr:colOff>206125</xdr:colOff>
      <xdr:row>126</xdr:row>
      <xdr:rowOff>153818</xdr:rowOff>
    </xdr:to>
    <xdr:grpSp>
      <xdr:nvGrpSpPr>
        <xdr:cNvPr id="1656" name="Gruppieren 1655"/>
        <xdr:cNvGrpSpPr/>
      </xdr:nvGrpSpPr>
      <xdr:grpSpPr>
        <a:xfrm>
          <a:off x="7347300" y="25199130"/>
          <a:ext cx="412150" cy="776963"/>
          <a:chOff x="3258122" y="972939"/>
          <a:chExt cx="412887" cy="777862"/>
        </a:xfrm>
      </xdr:grpSpPr>
      <xdr:sp macro="" textlink="">
        <xdr:nvSpPr>
          <xdr:cNvPr id="1657" name="Textfeld 165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58" name="Gruppieren 165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59" name="Gerade Verbindung mit Pfeil 165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60" name="Ellipse 165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61" name="Gerade Verbindung mit Pfeil 166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2" name="Gerade Verbindung mit Pfeil 166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3" name="Gerade Verbindung mit Pfeil 166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4" name="Gerade Verbindung mit Pfeil 166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122</xdr:row>
      <xdr:rowOff>3743</xdr:rowOff>
    </xdr:from>
    <xdr:to>
      <xdr:col>18</xdr:col>
      <xdr:colOff>198858</xdr:colOff>
      <xdr:row>126</xdr:row>
      <xdr:rowOff>152056</xdr:rowOff>
    </xdr:to>
    <xdr:grpSp>
      <xdr:nvGrpSpPr>
        <xdr:cNvPr id="1665" name="Gruppieren 1664"/>
        <xdr:cNvGrpSpPr/>
      </xdr:nvGrpSpPr>
      <xdr:grpSpPr>
        <a:xfrm>
          <a:off x="8549707" y="25197368"/>
          <a:ext cx="412151" cy="776963"/>
          <a:chOff x="3258122" y="972939"/>
          <a:chExt cx="412887" cy="777862"/>
        </a:xfrm>
      </xdr:grpSpPr>
      <xdr:sp macro="" textlink="">
        <xdr:nvSpPr>
          <xdr:cNvPr id="1666" name="Textfeld 166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67" name="Gruppieren 166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68" name="Gerade Verbindung mit Pfeil 166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69" name="Ellipse 166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70" name="Gerade Verbindung mit Pfeil 166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1" name="Gerade Verbindung mit Pfeil 167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2" name="Gerade Verbindung mit Pfeil 167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73" name="Gerade Verbindung mit Pfeil 167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131</xdr:row>
      <xdr:rowOff>97921</xdr:rowOff>
    </xdr:from>
    <xdr:to>
      <xdr:col>1</xdr:col>
      <xdr:colOff>273720</xdr:colOff>
      <xdr:row>134</xdr:row>
      <xdr:rowOff>7327</xdr:rowOff>
    </xdr:to>
    <xdr:cxnSp macro="">
      <xdr:nvCxnSpPr>
        <xdr:cNvPr id="1674" name="Gerade Verbindung mit Pfeil 167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128</xdr:row>
      <xdr:rowOff>1</xdr:rowOff>
    </xdr:from>
    <xdr:to>
      <xdr:col>6</xdr:col>
      <xdr:colOff>7705</xdr:colOff>
      <xdr:row>131</xdr:row>
      <xdr:rowOff>80596</xdr:rowOff>
    </xdr:to>
    <xdr:cxnSp macro="">
      <xdr:nvCxnSpPr>
        <xdr:cNvPr id="1675" name="Gerade Verbindung mit Pfeil 167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131</xdr:row>
      <xdr:rowOff>94710</xdr:rowOff>
    </xdr:from>
    <xdr:to>
      <xdr:col>17</xdr:col>
      <xdr:colOff>505560</xdr:colOff>
      <xdr:row>131</xdr:row>
      <xdr:rowOff>94710</xdr:rowOff>
    </xdr:to>
    <xdr:cxnSp macro="">
      <xdr:nvCxnSpPr>
        <xdr:cNvPr id="1676" name="Gerade Verbindung mit Pfeil 167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0</xdr:colOff>
      <xdr:row>131</xdr:row>
      <xdr:rowOff>80595</xdr:rowOff>
    </xdr:to>
    <xdr:cxnSp macro="">
      <xdr:nvCxnSpPr>
        <xdr:cNvPr id="1677" name="Gerade Verbindung mit Pfeil 167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127</xdr:row>
      <xdr:rowOff>189034</xdr:rowOff>
    </xdr:from>
    <xdr:to>
      <xdr:col>14</xdr:col>
      <xdr:colOff>511420</xdr:colOff>
      <xdr:row>131</xdr:row>
      <xdr:rowOff>79129</xdr:rowOff>
    </xdr:to>
    <xdr:cxnSp macro="">
      <xdr:nvCxnSpPr>
        <xdr:cNvPr id="1678" name="Gerade Verbindung mit Pfeil 167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127</xdr:row>
      <xdr:rowOff>187568</xdr:rowOff>
    </xdr:from>
    <xdr:to>
      <xdr:col>17</xdr:col>
      <xdr:colOff>509955</xdr:colOff>
      <xdr:row>131</xdr:row>
      <xdr:rowOff>77663</xdr:rowOff>
    </xdr:to>
    <xdr:cxnSp macro="">
      <xdr:nvCxnSpPr>
        <xdr:cNvPr id="1679" name="Gerade Verbindung mit Pfeil 167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128</xdr:row>
      <xdr:rowOff>5862</xdr:rowOff>
    </xdr:from>
    <xdr:to>
      <xdr:col>2</xdr:col>
      <xdr:colOff>511797</xdr:colOff>
      <xdr:row>131</xdr:row>
      <xdr:rowOff>84568</xdr:rowOff>
    </xdr:to>
    <xdr:cxnSp macro="">
      <xdr:nvCxnSpPr>
        <xdr:cNvPr id="1680" name="Gerade Verbindung mit Pfeil 167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135</xdr:row>
      <xdr:rowOff>14654</xdr:rowOff>
    </xdr:from>
    <xdr:to>
      <xdr:col>1</xdr:col>
      <xdr:colOff>276226</xdr:colOff>
      <xdr:row>135</xdr:row>
      <xdr:rowOff>155264</xdr:rowOff>
    </xdr:to>
    <xdr:cxnSp macro="">
      <xdr:nvCxnSpPr>
        <xdr:cNvPr id="1681" name="Gerade Verbindung mit Pfeil 168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122</xdr:row>
      <xdr:rowOff>5505</xdr:rowOff>
    </xdr:from>
    <xdr:to>
      <xdr:col>12</xdr:col>
      <xdr:colOff>206125</xdr:colOff>
      <xdr:row>126</xdr:row>
      <xdr:rowOff>153818</xdr:rowOff>
    </xdr:to>
    <xdr:grpSp>
      <xdr:nvGrpSpPr>
        <xdr:cNvPr id="1682" name="Gruppieren 1681"/>
        <xdr:cNvGrpSpPr/>
      </xdr:nvGrpSpPr>
      <xdr:grpSpPr>
        <a:xfrm>
          <a:off x="6137625" y="25199130"/>
          <a:ext cx="412150" cy="776963"/>
          <a:chOff x="3258122" y="972939"/>
          <a:chExt cx="412887" cy="777862"/>
        </a:xfrm>
      </xdr:grpSpPr>
      <xdr:sp macro="" textlink="">
        <xdr:nvSpPr>
          <xdr:cNvPr id="1683" name="Textfeld 168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84" name="Gruppieren 168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85" name="Gerade Verbindung mit Pfeil 168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86" name="Ellipse 168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87" name="Gerade Verbindung mit Pfeil 168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8" name="Gerade Verbindung mit Pfeil 168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9" name="Gerade Verbindung mit Pfeil 168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0" name="Gerade Verbindung mit Pfeil 168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127</xdr:row>
      <xdr:rowOff>189034</xdr:rowOff>
    </xdr:from>
    <xdr:to>
      <xdr:col>11</xdr:col>
      <xdr:colOff>511420</xdr:colOff>
      <xdr:row>131</xdr:row>
      <xdr:rowOff>79129</xdr:rowOff>
    </xdr:to>
    <xdr:cxnSp macro="">
      <xdr:nvCxnSpPr>
        <xdr:cNvPr id="1691" name="Gerade Verbindung mit Pfeil 169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122</xdr:row>
      <xdr:rowOff>8175</xdr:rowOff>
    </xdr:from>
    <xdr:to>
      <xdr:col>3</xdr:col>
      <xdr:colOff>200312</xdr:colOff>
      <xdr:row>126</xdr:row>
      <xdr:rowOff>156488</xdr:rowOff>
    </xdr:to>
    <xdr:grpSp>
      <xdr:nvGrpSpPr>
        <xdr:cNvPr id="1692" name="Gruppieren 1691"/>
        <xdr:cNvGrpSpPr/>
      </xdr:nvGrpSpPr>
      <xdr:grpSpPr>
        <a:xfrm>
          <a:off x="2502785" y="25201800"/>
          <a:ext cx="412152" cy="776963"/>
          <a:chOff x="3258122" y="972939"/>
          <a:chExt cx="412887" cy="777862"/>
        </a:xfrm>
      </xdr:grpSpPr>
      <xdr:sp macro="" textlink="">
        <xdr:nvSpPr>
          <xdr:cNvPr id="1693" name="Textfeld 169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694" name="Gruppieren 169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695" name="Gerade Verbindung mit Pfeil 169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96" name="Ellipse 169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697" name="Gerade Verbindung mit Pfeil 169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8" name="Gerade Verbindung mit Pfeil 169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9" name="Gerade Verbindung mit Pfeil 169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0" name="Gerade Verbindung mit Pfeil 169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145</xdr:row>
      <xdr:rowOff>8175</xdr:rowOff>
    </xdr:from>
    <xdr:to>
      <xdr:col>6</xdr:col>
      <xdr:colOff>200312</xdr:colOff>
      <xdr:row>149</xdr:row>
      <xdr:rowOff>156488</xdr:rowOff>
    </xdr:to>
    <xdr:grpSp>
      <xdr:nvGrpSpPr>
        <xdr:cNvPr id="1701" name="Gruppieren 1700"/>
        <xdr:cNvGrpSpPr/>
      </xdr:nvGrpSpPr>
      <xdr:grpSpPr>
        <a:xfrm>
          <a:off x="3712460" y="29107050"/>
          <a:ext cx="412152" cy="776963"/>
          <a:chOff x="3258122" y="972939"/>
          <a:chExt cx="412887" cy="777862"/>
        </a:xfrm>
      </xdr:grpSpPr>
      <xdr:sp macro="" textlink="">
        <xdr:nvSpPr>
          <xdr:cNvPr id="1702" name="Textfeld 170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03" name="Gruppieren 170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04" name="Gerade Verbindung mit Pfeil 170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05" name="Ellipse 170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06" name="Gerade Verbindung mit Pfeil 170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7" name="Gerade Verbindung mit Pfeil 170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8" name="Gerade Verbindung mit Pfeil 170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9" name="Gerade Verbindung mit Pfeil 170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145</xdr:row>
      <xdr:rowOff>8176</xdr:rowOff>
    </xdr:from>
    <xdr:to>
      <xdr:col>9</xdr:col>
      <xdr:colOff>200312</xdr:colOff>
      <xdr:row>149</xdr:row>
      <xdr:rowOff>156489</xdr:rowOff>
    </xdr:to>
    <xdr:grpSp>
      <xdr:nvGrpSpPr>
        <xdr:cNvPr id="1710" name="Gruppieren 1709"/>
        <xdr:cNvGrpSpPr/>
      </xdr:nvGrpSpPr>
      <xdr:grpSpPr>
        <a:xfrm>
          <a:off x="4922136" y="29107051"/>
          <a:ext cx="412151" cy="776963"/>
          <a:chOff x="3258122" y="972939"/>
          <a:chExt cx="412887" cy="777862"/>
        </a:xfrm>
      </xdr:grpSpPr>
      <xdr:sp macro="" textlink="">
        <xdr:nvSpPr>
          <xdr:cNvPr id="1711" name="Textfeld 171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12" name="Gruppieren 171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13" name="Gerade Verbindung mit Pfeil 171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14" name="Ellipse 171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15" name="Gerade Verbindung mit Pfeil 171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6" name="Gerade Verbindung mit Pfeil 171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7" name="Gerade Verbindung mit Pfeil 171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8" name="Gerade Verbindung mit Pfeil 171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145</xdr:row>
      <xdr:rowOff>5505</xdr:rowOff>
    </xdr:from>
    <xdr:to>
      <xdr:col>15</xdr:col>
      <xdr:colOff>206125</xdr:colOff>
      <xdr:row>149</xdr:row>
      <xdr:rowOff>153818</xdr:rowOff>
    </xdr:to>
    <xdr:grpSp>
      <xdr:nvGrpSpPr>
        <xdr:cNvPr id="1719" name="Gruppieren 1718"/>
        <xdr:cNvGrpSpPr/>
      </xdr:nvGrpSpPr>
      <xdr:grpSpPr>
        <a:xfrm>
          <a:off x="7347300" y="29104380"/>
          <a:ext cx="412150" cy="776963"/>
          <a:chOff x="3258122" y="972939"/>
          <a:chExt cx="412887" cy="777862"/>
        </a:xfrm>
      </xdr:grpSpPr>
      <xdr:sp macro="" textlink="">
        <xdr:nvSpPr>
          <xdr:cNvPr id="1720" name="Textfeld 171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21" name="Gruppieren 172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22" name="Gerade Verbindung mit Pfeil 172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23" name="Ellipse 172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24" name="Gerade Verbindung mit Pfeil 172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5" name="Gerade Verbindung mit Pfeil 172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6" name="Gerade Verbindung mit Pfeil 172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7" name="Gerade Verbindung mit Pfeil 172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145</xdr:row>
      <xdr:rowOff>3743</xdr:rowOff>
    </xdr:from>
    <xdr:to>
      <xdr:col>18</xdr:col>
      <xdr:colOff>198858</xdr:colOff>
      <xdr:row>149</xdr:row>
      <xdr:rowOff>152056</xdr:rowOff>
    </xdr:to>
    <xdr:grpSp>
      <xdr:nvGrpSpPr>
        <xdr:cNvPr id="1728" name="Gruppieren 1727"/>
        <xdr:cNvGrpSpPr/>
      </xdr:nvGrpSpPr>
      <xdr:grpSpPr>
        <a:xfrm>
          <a:off x="8549707" y="29102618"/>
          <a:ext cx="412151" cy="776963"/>
          <a:chOff x="3258122" y="972939"/>
          <a:chExt cx="412887" cy="777862"/>
        </a:xfrm>
      </xdr:grpSpPr>
      <xdr:sp macro="" textlink="">
        <xdr:nvSpPr>
          <xdr:cNvPr id="1729" name="Textfeld 172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30" name="Gruppieren 172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31" name="Gerade Verbindung mit Pfeil 173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32" name="Ellipse 173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33" name="Gerade Verbindung mit Pfeil 173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34" name="Gerade Verbindung mit Pfeil 173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35" name="Gerade Verbindung mit Pfeil 173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36" name="Gerade Verbindung mit Pfeil 173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154</xdr:row>
      <xdr:rowOff>97921</xdr:rowOff>
    </xdr:from>
    <xdr:to>
      <xdr:col>1</xdr:col>
      <xdr:colOff>273720</xdr:colOff>
      <xdr:row>157</xdr:row>
      <xdr:rowOff>7327</xdr:rowOff>
    </xdr:to>
    <xdr:cxnSp macro="">
      <xdr:nvCxnSpPr>
        <xdr:cNvPr id="1737" name="Gerade Verbindung mit Pfeil 1736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151</xdr:row>
      <xdr:rowOff>1</xdr:rowOff>
    </xdr:from>
    <xdr:to>
      <xdr:col>6</xdr:col>
      <xdr:colOff>7705</xdr:colOff>
      <xdr:row>154</xdr:row>
      <xdr:rowOff>80596</xdr:rowOff>
    </xdr:to>
    <xdr:cxnSp macro="">
      <xdr:nvCxnSpPr>
        <xdr:cNvPr id="1738" name="Gerade Verbindung mit Pfeil 1737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154</xdr:row>
      <xdr:rowOff>94710</xdr:rowOff>
    </xdr:from>
    <xdr:to>
      <xdr:col>17</xdr:col>
      <xdr:colOff>505560</xdr:colOff>
      <xdr:row>154</xdr:row>
      <xdr:rowOff>94710</xdr:rowOff>
    </xdr:to>
    <xdr:cxnSp macro="">
      <xdr:nvCxnSpPr>
        <xdr:cNvPr id="1739" name="Gerade Verbindung mit Pfeil 1738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0</xdr:colOff>
      <xdr:row>154</xdr:row>
      <xdr:rowOff>80595</xdr:rowOff>
    </xdr:to>
    <xdr:cxnSp macro="">
      <xdr:nvCxnSpPr>
        <xdr:cNvPr id="1740" name="Gerade Verbindung mit Pfeil 1739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150</xdr:row>
      <xdr:rowOff>189034</xdr:rowOff>
    </xdr:from>
    <xdr:to>
      <xdr:col>14</xdr:col>
      <xdr:colOff>511420</xdr:colOff>
      <xdr:row>154</xdr:row>
      <xdr:rowOff>79129</xdr:rowOff>
    </xdr:to>
    <xdr:cxnSp macro="">
      <xdr:nvCxnSpPr>
        <xdr:cNvPr id="1741" name="Gerade Verbindung mit Pfeil 1740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150</xdr:row>
      <xdr:rowOff>187568</xdr:rowOff>
    </xdr:from>
    <xdr:to>
      <xdr:col>17</xdr:col>
      <xdr:colOff>509955</xdr:colOff>
      <xdr:row>154</xdr:row>
      <xdr:rowOff>77663</xdr:rowOff>
    </xdr:to>
    <xdr:cxnSp macro="">
      <xdr:nvCxnSpPr>
        <xdr:cNvPr id="1742" name="Gerade Verbindung mit Pfeil 1741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151</xdr:row>
      <xdr:rowOff>5862</xdr:rowOff>
    </xdr:from>
    <xdr:to>
      <xdr:col>2</xdr:col>
      <xdr:colOff>511797</xdr:colOff>
      <xdr:row>154</xdr:row>
      <xdr:rowOff>84568</xdr:rowOff>
    </xdr:to>
    <xdr:cxnSp macro="">
      <xdr:nvCxnSpPr>
        <xdr:cNvPr id="1743" name="Gerade Verbindung mit Pfeil 1742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158</xdr:row>
      <xdr:rowOff>14654</xdr:rowOff>
    </xdr:from>
    <xdr:to>
      <xdr:col>1</xdr:col>
      <xdr:colOff>276226</xdr:colOff>
      <xdr:row>158</xdr:row>
      <xdr:rowOff>155264</xdr:rowOff>
    </xdr:to>
    <xdr:cxnSp macro="">
      <xdr:nvCxnSpPr>
        <xdr:cNvPr id="1744" name="Gerade Verbindung mit Pfeil 1743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145</xdr:row>
      <xdr:rowOff>5505</xdr:rowOff>
    </xdr:from>
    <xdr:to>
      <xdr:col>12</xdr:col>
      <xdr:colOff>206125</xdr:colOff>
      <xdr:row>149</xdr:row>
      <xdr:rowOff>153818</xdr:rowOff>
    </xdr:to>
    <xdr:grpSp>
      <xdr:nvGrpSpPr>
        <xdr:cNvPr id="1745" name="Gruppieren 1744"/>
        <xdr:cNvGrpSpPr/>
      </xdr:nvGrpSpPr>
      <xdr:grpSpPr>
        <a:xfrm>
          <a:off x="6137625" y="29104380"/>
          <a:ext cx="412150" cy="776963"/>
          <a:chOff x="3258122" y="972939"/>
          <a:chExt cx="412887" cy="777862"/>
        </a:xfrm>
      </xdr:grpSpPr>
      <xdr:sp macro="" textlink="">
        <xdr:nvSpPr>
          <xdr:cNvPr id="1746" name="Textfeld 174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47" name="Gruppieren 174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48" name="Gerade Verbindung mit Pfeil 174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49" name="Ellipse 174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50" name="Gerade Verbindung mit Pfeil 174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1" name="Gerade Verbindung mit Pfeil 175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2" name="Gerade Verbindung mit Pfeil 175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3" name="Gerade Verbindung mit Pfeil 175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150</xdr:row>
      <xdr:rowOff>189034</xdr:rowOff>
    </xdr:from>
    <xdr:to>
      <xdr:col>11</xdr:col>
      <xdr:colOff>511420</xdr:colOff>
      <xdr:row>154</xdr:row>
      <xdr:rowOff>79129</xdr:rowOff>
    </xdr:to>
    <xdr:cxnSp macro="">
      <xdr:nvCxnSpPr>
        <xdr:cNvPr id="1754" name="Gerade Verbindung mit Pfeil 1753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145</xdr:row>
      <xdr:rowOff>8175</xdr:rowOff>
    </xdr:from>
    <xdr:to>
      <xdr:col>3</xdr:col>
      <xdr:colOff>200312</xdr:colOff>
      <xdr:row>149</xdr:row>
      <xdr:rowOff>156488</xdr:rowOff>
    </xdr:to>
    <xdr:grpSp>
      <xdr:nvGrpSpPr>
        <xdr:cNvPr id="1755" name="Gruppieren 1754"/>
        <xdr:cNvGrpSpPr/>
      </xdr:nvGrpSpPr>
      <xdr:grpSpPr>
        <a:xfrm>
          <a:off x="2502785" y="29107050"/>
          <a:ext cx="412152" cy="776963"/>
          <a:chOff x="3258122" y="972939"/>
          <a:chExt cx="412887" cy="777862"/>
        </a:xfrm>
      </xdr:grpSpPr>
      <xdr:sp macro="" textlink="">
        <xdr:nvSpPr>
          <xdr:cNvPr id="1756" name="Textfeld 175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57" name="Gruppieren 175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58" name="Gerade Verbindung mit Pfeil 175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59" name="Ellipse 175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60" name="Gerade Verbindung mit Pfeil 175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61" name="Gerade Verbindung mit Pfeil 176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62" name="Gerade Verbindung mit Pfeil 176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63" name="Gerade Verbindung mit Pfeil 176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168</xdr:row>
      <xdr:rowOff>8175</xdr:rowOff>
    </xdr:from>
    <xdr:to>
      <xdr:col>6</xdr:col>
      <xdr:colOff>200312</xdr:colOff>
      <xdr:row>172</xdr:row>
      <xdr:rowOff>156488</xdr:rowOff>
    </xdr:to>
    <xdr:grpSp>
      <xdr:nvGrpSpPr>
        <xdr:cNvPr id="1764" name="Gruppieren 1763"/>
        <xdr:cNvGrpSpPr/>
      </xdr:nvGrpSpPr>
      <xdr:grpSpPr>
        <a:xfrm>
          <a:off x="3712460" y="34117200"/>
          <a:ext cx="412152" cy="776963"/>
          <a:chOff x="3258122" y="972939"/>
          <a:chExt cx="412887" cy="777862"/>
        </a:xfrm>
      </xdr:grpSpPr>
      <xdr:sp macro="" textlink="">
        <xdr:nvSpPr>
          <xdr:cNvPr id="1765" name="Textfeld 176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66" name="Gruppieren 176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67" name="Gerade Verbindung mit Pfeil 176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68" name="Ellipse 176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69" name="Gerade Verbindung mit Pfeil 176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0" name="Gerade Verbindung mit Pfeil 176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1" name="Gerade Verbindung mit Pfeil 177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2" name="Gerade Verbindung mit Pfeil 177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168</xdr:row>
      <xdr:rowOff>8176</xdr:rowOff>
    </xdr:from>
    <xdr:to>
      <xdr:col>9</xdr:col>
      <xdr:colOff>200312</xdr:colOff>
      <xdr:row>172</xdr:row>
      <xdr:rowOff>156489</xdr:rowOff>
    </xdr:to>
    <xdr:grpSp>
      <xdr:nvGrpSpPr>
        <xdr:cNvPr id="1773" name="Gruppieren 1772"/>
        <xdr:cNvGrpSpPr/>
      </xdr:nvGrpSpPr>
      <xdr:grpSpPr>
        <a:xfrm>
          <a:off x="4922136" y="34117201"/>
          <a:ext cx="412151" cy="776963"/>
          <a:chOff x="3258122" y="972939"/>
          <a:chExt cx="412887" cy="777862"/>
        </a:xfrm>
      </xdr:grpSpPr>
      <xdr:sp macro="" textlink="">
        <xdr:nvSpPr>
          <xdr:cNvPr id="1774" name="Textfeld 177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75" name="Gruppieren 177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76" name="Gerade Verbindung mit Pfeil 177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77" name="Ellipse 177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78" name="Gerade Verbindung mit Pfeil 177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9" name="Gerade Verbindung mit Pfeil 177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0" name="Gerade Verbindung mit Pfeil 177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1" name="Gerade Verbindung mit Pfeil 178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168</xdr:row>
      <xdr:rowOff>5505</xdr:rowOff>
    </xdr:from>
    <xdr:to>
      <xdr:col>15</xdr:col>
      <xdr:colOff>206125</xdr:colOff>
      <xdr:row>172</xdr:row>
      <xdr:rowOff>153818</xdr:rowOff>
    </xdr:to>
    <xdr:grpSp>
      <xdr:nvGrpSpPr>
        <xdr:cNvPr id="1782" name="Gruppieren 1781"/>
        <xdr:cNvGrpSpPr/>
      </xdr:nvGrpSpPr>
      <xdr:grpSpPr>
        <a:xfrm>
          <a:off x="7347300" y="34114530"/>
          <a:ext cx="412150" cy="776963"/>
          <a:chOff x="3258122" y="972939"/>
          <a:chExt cx="412887" cy="777862"/>
        </a:xfrm>
      </xdr:grpSpPr>
      <xdr:sp macro="" textlink="">
        <xdr:nvSpPr>
          <xdr:cNvPr id="1783" name="Textfeld 178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84" name="Gruppieren 178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85" name="Gerade Verbindung mit Pfeil 178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86" name="Ellipse 178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87" name="Gerade Verbindung mit Pfeil 178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8" name="Gerade Verbindung mit Pfeil 178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9" name="Gerade Verbindung mit Pfeil 178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0" name="Gerade Verbindung mit Pfeil 178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168</xdr:row>
      <xdr:rowOff>3743</xdr:rowOff>
    </xdr:from>
    <xdr:to>
      <xdr:col>18</xdr:col>
      <xdr:colOff>198858</xdr:colOff>
      <xdr:row>172</xdr:row>
      <xdr:rowOff>152056</xdr:rowOff>
    </xdr:to>
    <xdr:grpSp>
      <xdr:nvGrpSpPr>
        <xdr:cNvPr id="1791" name="Gruppieren 1790"/>
        <xdr:cNvGrpSpPr/>
      </xdr:nvGrpSpPr>
      <xdr:grpSpPr>
        <a:xfrm>
          <a:off x="8549707" y="34112768"/>
          <a:ext cx="412151" cy="776963"/>
          <a:chOff x="3258122" y="972939"/>
          <a:chExt cx="412887" cy="777862"/>
        </a:xfrm>
      </xdr:grpSpPr>
      <xdr:sp macro="" textlink="">
        <xdr:nvSpPr>
          <xdr:cNvPr id="1792" name="Textfeld 179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793" name="Gruppieren 179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794" name="Gerade Verbindung mit Pfeil 179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95" name="Ellipse 179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796" name="Gerade Verbindung mit Pfeil 179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7" name="Gerade Verbindung mit Pfeil 179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8" name="Gerade Verbindung mit Pfeil 179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9" name="Gerade Verbindung mit Pfeil 179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177</xdr:row>
      <xdr:rowOff>97921</xdr:rowOff>
    </xdr:from>
    <xdr:to>
      <xdr:col>1</xdr:col>
      <xdr:colOff>273720</xdr:colOff>
      <xdr:row>180</xdr:row>
      <xdr:rowOff>7327</xdr:rowOff>
    </xdr:to>
    <xdr:cxnSp macro="">
      <xdr:nvCxnSpPr>
        <xdr:cNvPr id="1800" name="Gerade Verbindung mit Pfeil 1799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174</xdr:row>
      <xdr:rowOff>1</xdr:rowOff>
    </xdr:from>
    <xdr:to>
      <xdr:col>6</xdr:col>
      <xdr:colOff>7705</xdr:colOff>
      <xdr:row>177</xdr:row>
      <xdr:rowOff>80596</xdr:rowOff>
    </xdr:to>
    <xdr:cxnSp macro="">
      <xdr:nvCxnSpPr>
        <xdr:cNvPr id="1801" name="Gerade Verbindung mit Pfeil 1800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177</xdr:row>
      <xdr:rowOff>94710</xdr:rowOff>
    </xdr:from>
    <xdr:to>
      <xdr:col>17</xdr:col>
      <xdr:colOff>505560</xdr:colOff>
      <xdr:row>177</xdr:row>
      <xdr:rowOff>94710</xdr:rowOff>
    </xdr:to>
    <xdr:cxnSp macro="">
      <xdr:nvCxnSpPr>
        <xdr:cNvPr id="1802" name="Gerade Verbindung mit Pfeil 1801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0</xdr:colOff>
      <xdr:row>177</xdr:row>
      <xdr:rowOff>80595</xdr:rowOff>
    </xdr:to>
    <xdr:cxnSp macro="">
      <xdr:nvCxnSpPr>
        <xdr:cNvPr id="1803" name="Gerade Verbindung mit Pfeil 1802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173</xdr:row>
      <xdr:rowOff>189034</xdr:rowOff>
    </xdr:from>
    <xdr:to>
      <xdr:col>14</xdr:col>
      <xdr:colOff>511420</xdr:colOff>
      <xdr:row>177</xdr:row>
      <xdr:rowOff>79129</xdr:rowOff>
    </xdr:to>
    <xdr:cxnSp macro="">
      <xdr:nvCxnSpPr>
        <xdr:cNvPr id="1804" name="Gerade Verbindung mit Pfeil 1803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173</xdr:row>
      <xdr:rowOff>187568</xdr:rowOff>
    </xdr:from>
    <xdr:to>
      <xdr:col>17</xdr:col>
      <xdr:colOff>509955</xdr:colOff>
      <xdr:row>177</xdr:row>
      <xdr:rowOff>77663</xdr:rowOff>
    </xdr:to>
    <xdr:cxnSp macro="">
      <xdr:nvCxnSpPr>
        <xdr:cNvPr id="1805" name="Gerade Verbindung mit Pfeil 1804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174</xdr:row>
      <xdr:rowOff>5862</xdr:rowOff>
    </xdr:from>
    <xdr:to>
      <xdr:col>2</xdr:col>
      <xdr:colOff>511797</xdr:colOff>
      <xdr:row>177</xdr:row>
      <xdr:rowOff>84568</xdr:rowOff>
    </xdr:to>
    <xdr:cxnSp macro="">
      <xdr:nvCxnSpPr>
        <xdr:cNvPr id="1806" name="Gerade Verbindung mit Pfeil 1805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181</xdr:row>
      <xdr:rowOff>14654</xdr:rowOff>
    </xdr:from>
    <xdr:to>
      <xdr:col>1</xdr:col>
      <xdr:colOff>276226</xdr:colOff>
      <xdr:row>181</xdr:row>
      <xdr:rowOff>155264</xdr:rowOff>
    </xdr:to>
    <xdr:cxnSp macro="">
      <xdr:nvCxnSpPr>
        <xdr:cNvPr id="1807" name="Gerade Verbindung mit Pfeil 1806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168</xdr:row>
      <xdr:rowOff>5505</xdr:rowOff>
    </xdr:from>
    <xdr:to>
      <xdr:col>12</xdr:col>
      <xdr:colOff>206125</xdr:colOff>
      <xdr:row>172</xdr:row>
      <xdr:rowOff>153818</xdr:rowOff>
    </xdr:to>
    <xdr:grpSp>
      <xdr:nvGrpSpPr>
        <xdr:cNvPr id="1808" name="Gruppieren 1807"/>
        <xdr:cNvGrpSpPr/>
      </xdr:nvGrpSpPr>
      <xdr:grpSpPr>
        <a:xfrm>
          <a:off x="6137625" y="34114530"/>
          <a:ext cx="412150" cy="776963"/>
          <a:chOff x="3258122" y="972939"/>
          <a:chExt cx="412887" cy="777862"/>
        </a:xfrm>
      </xdr:grpSpPr>
      <xdr:sp macro="" textlink="">
        <xdr:nvSpPr>
          <xdr:cNvPr id="1809" name="Textfeld 180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10" name="Gruppieren 180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11" name="Gerade Verbindung mit Pfeil 181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12" name="Ellipse 181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13" name="Gerade Verbindung mit Pfeil 181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4" name="Gerade Verbindung mit Pfeil 181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5" name="Gerade Verbindung mit Pfeil 181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6" name="Gerade Verbindung mit Pfeil 181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173</xdr:row>
      <xdr:rowOff>189034</xdr:rowOff>
    </xdr:from>
    <xdr:to>
      <xdr:col>11</xdr:col>
      <xdr:colOff>511420</xdr:colOff>
      <xdr:row>177</xdr:row>
      <xdr:rowOff>79129</xdr:rowOff>
    </xdr:to>
    <xdr:cxnSp macro="">
      <xdr:nvCxnSpPr>
        <xdr:cNvPr id="1817" name="Gerade Verbindung mit Pfeil 1816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168</xdr:row>
      <xdr:rowOff>8175</xdr:rowOff>
    </xdr:from>
    <xdr:to>
      <xdr:col>3</xdr:col>
      <xdr:colOff>200312</xdr:colOff>
      <xdr:row>172</xdr:row>
      <xdr:rowOff>156488</xdr:rowOff>
    </xdr:to>
    <xdr:grpSp>
      <xdr:nvGrpSpPr>
        <xdr:cNvPr id="1818" name="Gruppieren 1817"/>
        <xdr:cNvGrpSpPr/>
      </xdr:nvGrpSpPr>
      <xdr:grpSpPr>
        <a:xfrm>
          <a:off x="2502785" y="34117200"/>
          <a:ext cx="412152" cy="776963"/>
          <a:chOff x="3258122" y="972939"/>
          <a:chExt cx="412887" cy="777862"/>
        </a:xfrm>
      </xdr:grpSpPr>
      <xdr:sp macro="" textlink="">
        <xdr:nvSpPr>
          <xdr:cNvPr id="1819" name="Textfeld 181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20" name="Gruppieren 181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21" name="Gerade Verbindung mit Pfeil 182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22" name="Ellipse 182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23" name="Gerade Verbindung mit Pfeil 182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4" name="Gerade Verbindung mit Pfeil 182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5" name="Gerade Verbindung mit Pfeil 182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6" name="Gerade Verbindung mit Pfeil 182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191</xdr:row>
      <xdr:rowOff>8175</xdr:rowOff>
    </xdr:from>
    <xdr:to>
      <xdr:col>6</xdr:col>
      <xdr:colOff>200312</xdr:colOff>
      <xdr:row>195</xdr:row>
      <xdr:rowOff>156488</xdr:rowOff>
    </xdr:to>
    <xdr:grpSp>
      <xdr:nvGrpSpPr>
        <xdr:cNvPr id="1827" name="Gruppieren 1826"/>
        <xdr:cNvGrpSpPr/>
      </xdr:nvGrpSpPr>
      <xdr:grpSpPr>
        <a:xfrm>
          <a:off x="3712460" y="39127350"/>
          <a:ext cx="412152" cy="776963"/>
          <a:chOff x="3258122" y="972939"/>
          <a:chExt cx="412887" cy="777862"/>
        </a:xfrm>
      </xdr:grpSpPr>
      <xdr:sp macro="" textlink="">
        <xdr:nvSpPr>
          <xdr:cNvPr id="1828" name="Textfeld 182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29" name="Gruppieren 182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30" name="Gerade Verbindung mit Pfeil 182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31" name="Ellipse 183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32" name="Gerade Verbindung mit Pfeil 183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3" name="Gerade Verbindung mit Pfeil 183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4" name="Gerade Verbindung mit Pfeil 183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5" name="Gerade Verbindung mit Pfeil 183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191</xdr:row>
      <xdr:rowOff>8176</xdr:rowOff>
    </xdr:from>
    <xdr:to>
      <xdr:col>9</xdr:col>
      <xdr:colOff>200312</xdr:colOff>
      <xdr:row>195</xdr:row>
      <xdr:rowOff>156489</xdr:rowOff>
    </xdr:to>
    <xdr:grpSp>
      <xdr:nvGrpSpPr>
        <xdr:cNvPr id="1836" name="Gruppieren 1835"/>
        <xdr:cNvGrpSpPr/>
      </xdr:nvGrpSpPr>
      <xdr:grpSpPr>
        <a:xfrm>
          <a:off x="4922136" y="39127351"/>
          <a:ext cx="412151" cy="776963"/>
          <a:chOff x="3258122" y="972939"/>
          <a:chExt cx="412887" cy="777862"/>
        </a:xfrm>
      </xdr:grpSpPr>
      <xdr:sp macro="" textlink="">
        <xdr:nvSpPr>
          <xdr:cNvPr id="1837" name="Textfeld 183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38" name="Gruppieren 183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39" name="Gerade Verbindung mit Pfeil 183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40" name="Ellipse 183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41" name="Gerade Verbindung mit Pfeil 184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42" name="Gerade Verbindung mit Pfeil 184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43" name="Gerade Verbindung mit Pfeil 184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44" name="Gerade Verbindung mit Pfeil 184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191</xdr:row>
      <xdr:rowOff>5505</xdr:rowOff>
    </xdr:from>
    <xdr:to>
      <xdr:col>15</xdr:col>
      <xdr:colOff>206125</xdr:colOff>
      <xdr:row>195</xdr:row>
      <xdr:rowOff>153818</xdr:rowOff>
    </xdr:to>
    <xdr:grpSp>
      <xdr:nvGrpSpPr>
        <xdr:cNvPr id="1845" name="Gruppieren 1844"/>
        <xdr:cNvGrpSpPr/>
      </xdr:nvGrpSpPr>
      <xdr:grpSpPr>
        <a:xfrm>
          <a:off x="7347300" y="39124680"/>
          <a:ext cx="412150" cy="776963"/>
          <a:chOff x="3258122" y="972939"/>
          <a:chExt cx="412887" cy="777862"/>
        </a:xfrm>
      </xdr:grpSpPr>
      <xdr:sp macro="" textlink="">
        <xdr:nvSpPr>
          <xdr:cNvPr id="1846" name="Textfeld 184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47" name="Gruppieren 184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48" name="Gerade Verbindung mit Pfeil 184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49" name="Ellipse 184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50" name="Gerade Verbindung mit Pfeil 184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1" name="Gerade Verbindung mit Pfeil 185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2" name="Gerade Verbindung mit Pfeil 185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3" name="Gerade Verbindung mit Pfeil 185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191</xdr:row>
      <xdr:rowOff>3743</xdr:rowOff>
    </xdr:from>
    <xdr:to>
      <xdr:col>18</xdr:col>
      <xdr:colOff>198858</xdr:colOff>
      <xdr:row>195</xdr:row>
      <xdr:rowOff>152056</xdr:rowOff>
    </xdr:to>
    <xdr:grpSp>
      <xdr:nvGrpSpPr>
        <xdr:cNvPr id="1854" name="Gruppieren 1853"/>
        <xdr:cNvGrpSpPr/>
      </xdr:nvGrpSpPr>
      <xdr:grpSpPr>
        <a:xfrm>
          <a:off x="8549707" y="39122918"/>
          <a:ext cx="412151" cy="776963"/>
          <a:chOff x="3258122" y="972939"/>
          <a:chExt cx="412887" cy="777862"/>
        </a:xfrm>
      </xdr:grpSpPr>
      <xdr:sp macro="" textlink="">
        <xdr:nvSpPr>
          <xdr:cNvPr id="1855" name="Textfeld 185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56" name="Gruppieren 185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57" name="Gerade Verbindung mit Pfeil 185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58" name="Ellipse 185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59" name="Gerade Verbindung mit Pfeil 185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0" name="Gerade Verbindung mit Pfeil 185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1" name="Gerade Verbindung mit Pfeil 186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2" name="Gerade Verbindung mit Pfeil 186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200</xdr:row>
      <xdr:rowOff>97921</xdr:rowOff>
    </xdr:from>
    <xdr:to>
      <xdr:col>1</xdr:col>
      <xdr:colOff>273720</xdr:colOff>
      <xdr:row>203</xdr:row>
      <xdr:rowOff>7327</xdr:rowOff>
    </xdr:to>
    <xdr:cxnSp macro="">
      <xdr:nvCxnSpPr>
        <xdr:cNvPr id="1863" name="Gerade Verbindung mit Pfeil 1862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197</xdr:row>
      <xdr:rowOff>1</xdr:rowOff>
    </xdr:from>
    <xdr:to>
      <xdr:col>6</xdr:col>
      <xdr:colOff>7705</xdr:colOff>
      <xdr:row>200</xdr:row>
      <xdr:rowOff>80596</xdr:rowOff>
    </xdr:to>
    <xdr:cxnSp macro="">
      <xdr:nvCxnSpPr>
        <xdr:cNvPr id="1864" name="Gerade Verbindung mit Pfeil 1863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200</xdr:row>
      <xdr:rowOff>94710</xdr:rowOff>
    </xdr:from>
    <xdr:to>
      <xdr:col>17</xdr:col>
      <xdr:colOff>505560</xdr:colOff>
      <xdr:row>200</xdr:row>
      <xdr:rowOff>94710</xdr:rowOff>
    </xdr:to>
    <xdr:cxnSp macro="">
      <xdr:nvCxnSpPr>
        <xdr:cNvPr id="1865" name="Gerade Verbindung mit Pfeil 1864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0</xdr:colOff>
      <xdr:row>200</xdr:row>
      <xdr:rowOff>80595</xdr:rowOff>
    </xdr:to>
    <xdr:cxnSp macro="">
      <xdr:nvCxnSpPr>
        <xdr:cNvPr id="1866" name="Gerade Verbindung mit Pfeil 1865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196</xdr:row>
      <xdr:rowOff>189034</xdr:rowOff>
    </xdr:from>
    <xdr:to>
      <xdr:col>14</xdr:col>
      <xdr:colOff>511420</xdr:colOff>
      <xdr:row>200</xdr:row>
      <xdr:rowOff>79129</xdr:rowOff>
    </xdr:to>
    <xdr:cxnSp macro="">
      <xdr:nvCxnSpPr>
        <xdr:cNvPr id="1867" name="Gerade Verbindung mit Pfeil 1866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196</xdr:row>
      <xdr:rowOff>187568</xdr:rowOff>
    </xdr:from>
    <xdr:to>
      <xdr:col>17</xdr:col>
      <xdr:colOff>509955</xdr:colOff>
      <xdr:row>200</xdr:row>
      <xdr:rowOff>77663</xdr:rowOff>
    </xdr:to>
    <xdr:cxnSp macro="">
      <xdr:nvCxnSpPr>
        <xdr:cNvPr id="1868" name="Gerade Verbindung mit Pfeil 1867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197</xdr:row>
      <xdr:rowOff>5862</xdr:rowOff>
    </xdr:from>
    <xdr:to>
      <xdr:col>2</xdr:col>
      <xdr:colOff>511797</xdr:colOff>
      <xdr:row>200</xdr:row>
      <xdr:rowOff>84568</xdr:rowOff>
    </xdr:to>
    <xdr:cxnSp macro="">
      <xdr:nvCxnSpPr>
        <xdr:cNvPr id="1869" name="Gerade Verbindung mit Pfeil 1868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204</xdr:row>
      <xdr:rowOff>14654</xdr:rowOff>
    </xdr:from>
    <xdr:to>
      <xdr:col>1</xdr:col>
      <xdr:colOff>276226</xdr:colOff>
      <xdr:row>204</xdr:row>
      <xdr:rowOff>155264</xdr:rowOff>
    </xdr:to>
    <xdr:cxnSp macro="">
      <xdr:nvCxnSpPr>
        <xdr:cNvPr id="1870" name="Gerade Verbindung mit Pfeil 1869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191</xdr:row>
      <xdr:rowOff>5505</xdr:rowOff>
    </xdr:from>
    <xdr:to>
      <xdr:col>12</xdr:col>
      <xdr:colOff>206125</xdr:colOff>
      <xdr:row>195</xdr:row>
      <xdr:rowOff>153818</xdr:rowOff>
    </xdr:to>
    <xdr:grpSp>
      <xdr:nvGrpSpPr>
        <xdr:cNvPr id="1871" name="Gruppieren 1870"/>
        <xdr:cNvGrpSpPr/>
      </xdr:nvGrpSpPr>
      <xdr:grpSpPr>
        <a:xfrm>
          <a:off x="6137625" y="39124680"/>
          <a:ext cx="412150" cy="776963"/>
          <a:chOff x="3258122" y="972939"/>
          <a:chExt cx="412887" cy="777862"/>
        </a:xfrm>
      </xdr:grpSpPr>
      <xdr:sp macro="" textlink="">
        <xdr:nvSpPr>
          <xdr:cNvPr id="1872" name="Textfeld 187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73" name="Gruppieren 187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74" name="Gerade Verbindung mit Pfeil 187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75" name="Ellipse 187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76" name="Gerade Verbindung mit Pfeil 187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7" name="Gerade Verbindung mit Pfeil 187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8" name="Gerade Verbindung mit Pfeil 187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9" name="Gerade Verbindung mit Pfeil 187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196</xdr:row>
      <xdr:rowOff>189034</xdr:rowOff>
    </xdr:from>
    <xdr:to>
      <xdr:col>11</xdr:col>
      <xdr:colOff>511420</xdr:colOff>
      <xdr:row>200</xdr:row>
      <xdr:rowOff>79129</xdr:rowOff>
    </xdr:to>
    <xdr:cxnSp macro="">
      <xdr:nvCxnSpPr>
        <xdr:cNvPr id="1880" name="Gerade Verbindung mit Pfeil 1879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191</xdr:row>
      <xdr:rowOff>8175</xdr:rowOff>
    </xdr:from>
    <xdr:to>
      <xdr:col>3</xdr:col>
      <xdr:colOff>200312</xdr:colOff>
      <xdr:row>195</xdr:row>
      <xdr:rowOff>156488</xdr:rowOff>
    </xdr:to>
    <xdr:grpSp>
      <xdr:nvGrpSpPr>
        <xdr:cNvPr id="1881" name="Gruppieren 1880"/>
        <xdr:cNvGrpSpPr/>
      </xdr:nvGrpSpPr>
      <xdr:grpSpPr>
        <a:xfrm>
          <a:off x="2502785" y="39127350"/>
          <a:ext cx="412152" cy="776963"/>
          <a:chOff x="3258122" y="972939"/>
          <a:chExt cx="412887" cy="777862"/>
        </a:xfrm>
      </xdr:grpSpPr>
      <xdr:sp macro="" textlink="">
        <xdr:nvSpPr>
          <xdr:cNvPr id="1882" name="Textfeld 188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83" name="Gruppieren 188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84" name="Gerade Verbindung mit Pfeil 188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85" name="Ellipse 188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86" name="Gerade Verbindung mit Pfeil 188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87" name="Gerade Verbindung mit Pfeil 188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88" name="Gerade Verbindung mit Pfeil 188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89" name="Gerade Verbindung mit Pfeil 188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214</xdr:row>
      <xdr:rowOff>8175</xdr:rowOff>
    </xdr:from>
    <xdr:to>
      <xdr:col>6</xdr:col>
      <xdr:colOff>200312</xdr:colOff>
      <xdr:row>218</xdr:row>
      <xdr:rowOff>156488</xdr:rowOff>
    </xdr:to>
    <xdr:grpSp>
      <xdr:nvGrpSpPr>
        <xdr:cNvPr id="1890" name="Gruppieren 1889"/>
        <xdr:cNvGrpSpPr/>
      </xdr:nvGrpSpPr>
      <xdr:grpSpPr>
        <a:xfrm>
          <a:off x="3712460" y="43032600"/>
          <a:ext cx="412152" cy="776963"/>
          <a:chOff x="3258122" y="972939"/>
          <a:chExt cx="412887" cy="777862"/>
        </a:xfrm>
      </xdr:grpSpPr>
      <xdr:sp macro="" textlink="">
        <xdr:nvSpPr>
          <xdr:cNvPr id="1891" name="Textfeld 189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892" name="Gruppieren 189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893" name="Gerade Verbindung mit Pfeil 189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94" name="Ellipse 189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895" name="Gerade Verbindung mit Pfeil 189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96" name="Gerade Verbindung mit Pfeil 189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97" name="Gerade Verbindung mit Pfeil 189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98" name="Gerade Verbindung mit Pfeil 189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214</xdr:row>
      <xdr:rowOff>8176</xdr:rowOff>
    </xdr:from>
    <xdr:to>
      <xdr:col>9</xdr:col>
      <xdr:colOff>200312</xdr:colOff>
      <xdr:row>218</xdr:row>
      <xdr:rowOff>156489</xdr:rowOff>
    </xdr:to>
    <xdr:grpSp>
      <xdr:nvGrpSpPr>
        <xdr:cNvPr id="1899" name="Gruppieren 1898"/>
        <xdr:cNvGrpSpPr/>
      </xdr:nvGrpSpPr>
      <xdr:grpSpPr>
        <a:xfrm>
          <a:off x="4922136" y="43032601"/>
          <a:ext cx="412151" cy="776963"/>
          <a:chOff x="3258122" y="972939"/>
          <a:chExt cx="412887" cy="777862"/>
        </a:xfrm>
      </xdr:grpSpPr>
      <xdr:sp macro="" textlink="">
        <xdr:nvSpPr>
          <xdr:cNvPr id="1900" name="Textfeld 189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01" name="Gruppieren 190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02" name="Gerade Verbindung mit Pfeil 190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03" name="Ellipse 190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04" name="Gerade Verbindung mit Pfeil 190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05" name="Gerade Verbindung mit Pfeil 190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06" name="Gerade Verbindung mit Pfeil 190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07" name="Gerade Verbindung mit Pfeil 190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214</xdr:row>
      <xdr:rowOff>5505</xdr:rowOff>
    </xdr:from>
    <xdr:to>
      <xdr:col>15</xdr:col>
      <xdr:colOff>206125</xdr:colOff>
      <xdr:row>218</xdr:row>
      <xdr:rowOff>153818</xdr:rowOff>
    </xdr:to>
    <xdr:grpSp>
      <xdr:nvGrpSpPr>
        <xdr:cNvPr id="1908" name="Gruppieren 1907"/>
        <xdr:cNvGrpSpPr/>
      </xdr:nvGrpSpPr>
      <xdr:grpSpPr>
        <a:xfrm>
          <a:off x="7347300" y="43029930"/>
          <a:ext cx="412150" cy="776963"/>
          <a:chOff x="3258122" y="972939"/>
          <a:chExt cx="412887" cy="777862"/>
        </a:xfrm>
      </xdr:grpSpPr>
      <xdr:sp macro="" textlink="">
        <xdr:nvSpPr>
          <xdr:cNvPr id="1909" name="Textfeld 190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10" name="Gruppieren 190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11" name="Gerade Verbindung mit Pfeil 191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12" name="Ellipse 191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13" name="Gerade Verbindung mit Pfeil 191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14" name="Gerade Verbindung mit Pfeil 191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15" name="Gerade Verbindung mit Pfeil 191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16" name="Gerade Verbindung mit Pfeil 191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214</xdr:row>
      <xdr:rowOff>3743</xdr:rowOff>
    </xdr:from>
    <xdr:to>
      <xdr:col>18</xdr:col>
      <xdr:colOff>198858</xdr:colOff>
      <xdr:row>218</xdr:row>
      <xdr:rowOff>152056</xdr:rowOff>
    </xdr:to>
    <xdr:grpSp>
      <xdr:nvGrpSpPr>
        <xdr:cNvPr id="1917" name="Gruppieren 1916"/>
        <xdr:cNvGrpSpPr/>
      </xdr:nvGrpSpPr>
      <xdr:grpSpPr>
        <a:xfrm>
          <a:off x="8549707" y="43028168"/>
          <a:ext cx="412151" cy="776963"/>
          <a:chOff x="3258122" y="972939"/>
          <a:chExt cx="412887" cy="777862"/>
        </a:xfrm>
      </xdr:grpSpPr>
      <xdr:sp macro="" textlink="">
        <xdr:nvSpPr>
          <xdr:cNvPr id="1918" name="Textfeld 191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19" name="Gruppieren 191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20" name="Gerade Verbindung mit Pfeil 191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21" name="Ellipse 192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22" name="Gerade Verbindung mit Pfeil 192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3" name="Gerade Verbindung mit Pfeil 192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4" name="Gerade Verbindung mit Pfeil 192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5" name="Gerade Verbindung mit Pfeil 192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223</xdr:row>
      <xdr:rowOff>97921</xdr:rowOff>
    </xdr:from>
    <xdr:to>
      <xdr:col>1</xdr:col>
      <xdr:colOff>273720</xdr:colOff>
      <xdr:row>226</xdr:row>
      <xdr:rowOff>7327</xdr:rowOff>
    </xdr:to>
    <xdr:cxnSp macro="">
      <xdr:nvCxnSpPr>
        <xdr:cNvPr id="1926" name="Gerade Verbindung mit Pfeil 1925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220</xdr:row>
      <xdr:rowOff>1</xdr:rowOff>
    </xdr:from>
    <xdr:to>
      <xdr:col>6</xdr:col>
      <xdr:colOff>7705</xdr:colOff>
      <xdr:row>223</xdr:row>
      <xdr:rowOff>80596</xdr:rowOff>
    </xdr:to>
    <xdr:cxnSp macro="">
      <xdr:nvCxnSpPr>
        <xdr:cNvPr id="1927" name="Gerade Verbindung mit Pfeil 1926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223</xdr:row>
      <xdr:rowOff>94710</xdr:rowOff>
    </xdr:from>
    <xdr:to>
      <xdr:col>17</xdr:col>
      <xdr:colOff>505560</xdr:colOff>
      <xdr:row>223</xdr:row>
      <xdr:rowOff>94710</xdr:rowOff>
    </xdr:to>
    <xdr:cxnSp macro="">
      <xdr:nvCxnSpPr>
        <xdr:cNvPr id="1928" name="Gerade Verbindung mit Pfeil 1927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220</xdr:row>
      <xdr:rowOff>0</xdr:rowOff>
    </xdr:from>
    <xdr:to>
      <xdr:col>9</xdr:col>
      <xdr:colOff>0</xdr:colOff>
      <xdr:row>223</xdr:row>
      <xdr:rowOff>80595</xdr:rowOff>
    </xdr:to>
    <xdr:cxnSp macro="">
      <xdr:nvCxnSpPr>
        <xdr:cNvPr id="1929" name="Gerade Verbindung mit Pfeil 1928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219</xdr:row>
      <xdr:rowOff>189034</xdr:rowOff>
    </xdr:from>
    <xdr:to>
      <xdr:col>14</xdr:col>
      <xdr:colOff>511420</xdr:colOff>
      <xdr:row>223</xdr:row>
      <xdr:rowOff>79129</xdr:rowOff>
    </xdr:to>
    <xdr:cxnSp macro="">
      <xdr:nvCxnSpPr>
        <xdr:cNvPr id="1930" name="Gerade Verbindung mit Pfeil 1929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219</xdr:row>
      <xdr:rowOff>187568</xdr:rowOff>
    </xdr:from>
    <xdr:to>
      <xdr:col>17</xdr:col>
      <xdr:colOff>509955</xdr:colOff>
      <xdr:row>223</xdr:row>
      <xdr:rowOff>77663</xdr:rowOff>
    </xdr:to>
    <xdr:cxnSp macro="">
      <xdr:nvCxnSpPr>
        <xdr:cNvPr id="1931" name="Gerade Verbindung mit Pfeil 1930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220</xdr:row>
      <xdr:rowOff>5862</xdr:rowOff>
    </xdr:from>
    <xdr:to>
      <xdr:col>2</xdr:col>
      <xdr:colOff>511797</xdr:colOff>
      <xdr:row>223</xdr:row>
      <xdr:rowOff>84568</xdr:rowOff>
    </xdr:to>
    <xdr:cxnSp macro="">
      <xdr:nvCxnSpPr>
        <xdr:cNvPr id="1932" name="Gerade Verbindung mit Pfeil 1931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227</xdr:row>
      <xdr:rowOff>14654</xdr:rowOff>
    </xdr:from>
    <xdr:to>
      <xdr:col>1</xdr:col>
      <xdr:colOff>276226</xdr:colOff>
      <xdr:row>227</xdr:row>
      <xdr:rowOff>155264</xdr:rowOff>
    </xdr:to>
    <xdr:cxnSp macro="">
      <xdr:nvCxnSpPr>
        <xdr:cNvPr id="1933" name="Gerade Verbindung mit Pfeil 1932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214</xdr:row>
      <xdr:rowOff>5505</xdr:rowOff>
    </xdr:from>
    <xdr:to>
      <xdr:col>12</xdr:col>
      <xdr:colOff>206125</xdr:colOff>
      <xdr:row>218</xdr:row>
      <xdr:rowOff>153818</xdr:rowOff>
    </xdr:to>
    <xdr:grpSp>
      <xdr:nvGrpSpPr>
        <xdr:cNvPr id="1934" name="Gruppieren 1933"/>
        <xdr:cNvGrpSpPr/>
      </xdr:nvGrpSpPr>
      <xdr:grpSpPr>
        <a:xfrm>
          <a:off x="6137625" y="43029930"/>
          <a:ext cx="412150" cy="776963"/>
          <a:chOff x="3258122" y="972939"/>
          <a:chExt cx="412887" cy="777862"/>
        </a:xfrm>
      </xdr:grpSpPr>
      <xdr:sp macro="" textlink="">
        <xdr:nvSpPr>
          <xdr:cNvPr id="1935" name="Textfeld 193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36" name="Gruppieren 193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37" name="Gerade Verbindung mit Pfeil 193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38" name="Ellipse 193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49" name="Gerade Verbindung mit Pfeil 194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0" name="Gerade Verbindung mit Pfeil 194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1" name="Gerade Verbindung mit Pfeil 195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2" name="Gerade Verbindung mit Pfeil 195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219</xdr:row>
      <xdr:rowOff>189034</xdr:rowOff>
    </xdr:from>
    <xdr:to>
      <xdr:col>11</xdr:col>
      <xdr:colOff>511420</xdr:colOff>
      <xdr:row>223</xdr:row>
      <xdr:rowOff>79129</xdr:rowOff>
    </xdr:to>
    <xdr:cxnSp macro="">
      <xdr:nvCxnSpPr>
        <xdr:cNvPr id="1953" name="Gerade Verbindung mit Pfeil 1952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214</xdr:row>
      <xdr:rowOff>8175</xdr:rowOff>
    </xdr:from>
    <xdr:to>
      <xdr:col>3</xdr:col>
      <xdr:colOff>200312</xdr:colOff>
      <xdr:row>218</xdr:row>
      <xdr:rowOff>156488</xdr:rowOff>
    </xdr:to>
    <xdr:grpSp>
      <xdr:nvGrpSpPr>
        <xdr:cNvPr id="1954" name="Gruppieren 1953"/>
        <xdr:cNvGrpSpPr/>
      </xdr:nvGrpSpPr>
      <xdr:grpSpPr>
        <a:xfrm>
          <a:off x="2502785" y="43032600"/>
          <a:ext cx="412152" cy="776963"/>
          <a:chOff x="3258122" y="972939"/>
          <a:chExt cx="412887" cy="777862"/>
        </a:xfrm>
      </xdr:grpSpPr>
      <xdr:sp macro="" textlink="">
        <xdr:nvSpPr>
          <xdr:cNvPr id="1955" name="Textfeld 195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56" name="Gruppieren 195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57" name="Gerade Verbindung mit Pfeil 195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58" name="Ellipse 195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59" name="Gerade Verbindung mit Pfeil 195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0" name="Gerade Verbindung mit Pfeil 195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1" name="Gerade Verbindung mit Pfeil 196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2" name="Gerade Verbindung mit Pfeil 196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237</xdr:row>
      <xdr:rowOff>8175</xdr:rowOff>
    </xdr:from>
    <xdr:to>
      <xdr:col>6</xdr:col>
      <xdr:colOff>200312</xdr:colOff>
      <xdr:row>241</xdr:row>
      <xdr:rowOff>156488</xdr:rowOff>
    </xdr:to>
    <xdr:grpSp>
      <xdr:nvGrpSpPr>
        <xdr:cNvPr id="1963" name="Gruppieren 1962"/>
        <xdr:cNvGrpSpPr/>
      </xdr:nvGrpSpPr>
      <xdr:grpSpPr>
        <a:xfrm>
          <a:off x="3712460" y="48042750"/>
          <a:ext cx="412152" cy="776963"/>
          <a:chOff x="3258122" y="972939"/>
          <a:chExt cx="412887" cy="777862"/>
        </a:xfrm>
      </xdr:grpSpPr>
      <xdr:sp macro="" textlink="">
        <xdr:nvSpPr>
          <xdr:cNvPr id="1964" name="Textfeld 196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65" name="Gruppieren 196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66" name="Gerade Verbindung mit Pfeil 196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67" name="Ellipse 196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68" name="Gerade Verbindung mit Pfeil 196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9" name="Gerade Verbindung mit Pfeil 196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0" name="Gerade Verbindung mit Pfeil 196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1" name="Gerade Verbindung mit Pfeil 197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237</xdr:row>
      <xdr:rowOff>8176</xdr:rowOff>
    </xdr:from>
    <xdr:to>
      <xdr:col>9</xdr:col>
      <xdr:colOff>200312</xdr:colOff>
      <xdr:row>241</xdr:row>
      <xdr:rowOff>156489</xdr:rowOff>
    </xdr:to>
    <xdr:grpSp>
      <xdr:nvGrpSpPr>
        <xdr:cNvPr id="1972" name="Gruppieren 1971"/>
        <xdr:cNvGrpSpPr/>
      </xdr:nvGrpSpPr>
      <xdr:grpSpPr>
        <a:xfrm>
          <a:off x="4922136" y="48042751"/>
          <a:ext cx="412151" cy="776963"/>
          <a:chOff x="3258122" y="972939"/>
          <a:chExt cx="412887" cy="777862"/>
        </a:xfrm>
      </xdr:grpSpPr>
      <xdr:sp macro="" textlink="">
        <xdr:nvSpPr>
          <xdr:cNvPr id="1973" name="Textfeld 197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74" name="Gruppieren 197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75" name="Gerade Verbindung mit Pfeil 197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76" name="Ellipse 197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77" name="Gerade Verbindung mit Pfeil 197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8" name="Gerade Verbindung mit Pfeil 197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9" name="Gerade Verbindung mit Pfeil 197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0" name="Gerade Verbindung mit Pfeil 197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237</xdr:row>
      <xdr:rowOff>5505</xdr:rowOff>
    </xdr:from>
    <xdr:to>
      <xdr:col>15</xdr:col>
      <xdr:colOff>206125</xdr:colOff>
      <xdr:row>241</xdr:row>
      <xdr:rowOff>153818</xdr:rowOff>
    </xdr:to>
    <xdr:grpSp>
      <xdr:nvGrpSpPr>
        <xdr:cNvPr id="1981" name="Gruppieren 1980"/>
        <xdr:cNvGrpSpPr/>
      </xdr:nvGrpSpPr>
      <xdr:grpSpPr>
        <a:xfrm>
          <a:off x="7347300" y="48040080"/>
          <a:ext cx="412150" cy="776963"/>
          <a:chOff x="3258122" y="972939"/>
          <a:chExt cx="412887" cy="777862"/>
        </a:xfrm>
      </xdr:grpSpPr>
      <xdr:sp macro="" textlink="">
        <xdr:nvSpPr>
          <xdr:cNvPr id="1982" name="Textfeld 198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83" name="Gruppieren 198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84" name="Gerade Verbindung mit Pfeil 198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85" name="Ellipse 198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86" name="Gerade Verbindung mit Pfeil 198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7" name="Gerade Verbindung mit Pfeil 198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8" name="Gerade Verbindung mit Pfeil 198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9" name="Gerade Verbindung mit Pfeil 198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237</xdr:row>
      <xdr:rowOff>3743</xdr:rowOff>
    </xdr:from>
    <xdr:to>
      <xdr:col>18</xdr:col>
      <xdr:colOff>198858</xdr:colOff>
      <xdr:row>241</xdr:row>
      <xdr:rowOff>152056</xdr:rowOff>
    </xdr:to>
    <xdr:grpSp>
      <xdr:nvGrpSpPr>
        <xdr:cNvPr id="1990" name="Gruppieren 1989"/>
        <xdr:cNvGrpSpPr/>
      </xdr:nvGrpSpPr>
      <xdr:grpSpPr>
        <a:xfrm>
          <a:off x="8549707" y="48038318"/>
          <a:ext cx="412151" cy="776963"/>
          <a:chOff x="3258122" y="972939"/>
          <a:chExt cx="412887" cy="777862"/>
        </a:xfrm>
      </xdr:grpSpPr>
      <xdr:sp macro="" textlink="">
        <xdr:nvSpPr>
          <xdr:cNvPr id="1991" name="Textfeld 199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1992" name="Gruppieren 199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1993" name="Gerade Verbindung mit Pfeil 199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94" name="Ellipse 199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1995" name="Gerade Verbindung mit Pfeil 199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96" name="Gerade Verbindung mit Pfeil 199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97" name="Gerade Verbindung mit Pfeil 199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98" name="Gerade Verbindung mit Pfeil 199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246</xdr:row>
      <xdr:rowOff>97921</xdr:rowOff>
    </xdr:from>
    <xdr:to>
      <xdr:col>1</xdr:col>
      <xdr:colOff>273720</xdr:colOff>
      <xdr:row>249</xdr:row>
      <xdr:rowOff>7327</xdr:rowOff>
    </xdr:to>
    <xdr:cxnSp macro="">
      <xdr:nvCxnSpPr>
        <xdr:cNvPr id="1999" name="Gerade Verbindung mit Pfeil 199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243</xdr:row>
      <xdr:rowOff>1</xdr:rowOff>
    </xdr:from>
    <xdr:to>
      <xdr:col>6</xdr:col>
      <xdr:colOff>7705</xdr:colOff>
      <xdr:row>246</xdr:row>
      <xdr:rowOff>80596</xdr:rowOff>
    </xdr:to>
    <xdr:cxnSp macro="">
      <xdr:nvCxnSpPr>
        <xdr:cNvPr id="2000" name="Gerade Verbindung mit Pfeil 199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246</xdr:row>
      <xdr:rowOff>94710</xdr:rowOff>
    </xdr:from>
    <xdr:to>
      <xdr:col>17</xdr:col>
      <xdr:colOff>505560</xdr:colOff>
      <xdr:row>246</xdr:row>
      <xdr:rowOff>94710</xdr:rowOff>
    </xdr:to>
    <xdr:cxnSp macro="">
      <xdr:nvCxnSpPr>
        <xdr:cNvPr id="2001" name="Gerade Verbindung mit Pfeil 200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243</xdr:row>
      <xdr:rowOff>0</xdr:rowOff>
    </xdr:from>
    <xdr:to>
      <xdr:col>9</xdr:col>
      <xdr:colOff>0</xdr:colOff>
      <xdr:row>246</xdr:row>
      <xdr:rowOff>80595</xdr:rowOff>
    </xdr:to>
    <xdr:cxnSp macro="">
      <xdr:nvCxnSpPr>
        <xdr:cNvPr id="2002" name="Gerade Verbindung mit Pfeil 200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242</xdr:row>
      <xdr:rowOff>189034</xdr:rowOff>
    </xdr:from>
    <xdr:to>
      <xdr:col>14</xdr:col>
      <xdr:colOff>511420</xdr:colOff>
      <xdr:row>246</xdr:row>
      <xdr:rowOff>79129</xdr:rowOff>
    </xdr:to>
    <xdr:cxnSp macro="">
      <xdr:nvCxnSpPr>
        <xdr:cNvPr id="2003" name="Gerade Verbindung mit Pfeil 200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242</xdr:row>
      <xdr:rowOff>187568</xdr:rowOff>
    </xdr:from>
    <xdr:to>
      <xdr:col>17</xdr:col>
      <xdr:colOff>509955</xdr:colOff>
      <xdr:row>246</xdr:row>
      <xdr:rowOff>77663</xdr:rowOff>
    </xdr:to>
    <xdr:cxnSp macro="">
      <xdr:nvCxnSpPr>
        <xdr:cNvPr id="2004" name="Gerade Verbindung mit Pfeil 200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243</xdr:row>
      <xdr:rowOff>5862</xdr:rowOff>
    </xdr:from>
    <xdr:to>
      <xdr:col>2</xdr:col>
      <xdr:colOff>511797</xdr:colOff>
      <xdr:row>246</xdr:row>
      <xdr:rowOff>84568</xdr:rowOff>
    </xdr:to>
    <xdr:cxnSp macro="">
      <xdr:nvCxnSpPr>
        <xdr:cNvPr id="2005" name="Gerade Verbindung mit Pfeil 200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250</xdr:row>
      <xdr:rowOff>14654</xdr:rowOff>
    </xdr:from>
    <xdr:to>
      <xdr:col>1</xdr:col>
      <xdr:colOff>276226</xdr:colOff>
      <xdr:row>250</xdr:row>
      <xdr:rowOff>155264</xdr:rowOff>
    </xdr:to>
    <xdr:cxnSp macro="">
      <xdr:nvCxnSpPr>
        <xdr:cNvPr id="2006" name="Gerade Verbindung mit Pfeil 200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237</xdr:row>
      <xdr:rowOff>5505</xdr:rowOff>
    </xdr:from>
    <xdr:to>
      <xdr:col>12</xdr:col>
      <xdr:colOff>206125</xdr:colOff>
      <xdr:row>241</xdr:row>
      <xdr:rowOff>153818</xdr:rowOff>
    </xdr:to>
    <xdr:grpSp>
      <xdr:nvGrpSpPr>
        <xdr:cNvPr id="2007" name="Gruppieren 2006"/>
        <xdr:cNvGrpSpPr/>
      </xdr:nvGrpSpPr>
      <xdr:grpSpPr>
        <a:xfrm>
          <a:off x="6137625" y="48040080"/>
          <a:ext cx="412150" cy="776963"/>
          <a:chOff x="3258122" y="972939"/>
          <a:chExt cx="412887" cy="777862"/>
        </a:xfrm>
      </xdr:grpSpPr>
      <xdr:sp macro="" textlink="">
        <xdr:nvSpPr>
          <xdr:cNvPr id="2008" name="Textfeld 200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09" name="Gruppieren 200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10" name="Gerade Verbindung mit Pfeil 200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11" name="Ellipse 201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12" name="Gerade Verbindung mit Pfeil 201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13" name="Gerade Verbindung mit Pfeil 201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14" name="Gerade Verbindung mit Pfeil 201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15" name="Gerade Verbindung mit Pfeil 201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242</xdr:row>
      <xdr:rowOff>189034</xdr:rowOff>
    </xdr:from>
    <xdr:to>
      <xdr:col>11</xdr:col>
      <xdr:colOff>511420</xdr:colOff>
      <xdr:row>246</xdr:row>
      <xdr:rowOff>79129</xdr:rowOff>
    </xdr:to>
    <xdr:cxnSp macro="">
      <xdr:nvCxnSpPr>
        <xdr:cNvPr id="2016" name="Gerade Verbindung mit Pfeil 201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237</xdr:row>
      <xdr:rowOff>8175</xdr:rowOff>
    </xdr:from>
    <xdr:to>
      <xdr:col>3</xdr:col>
      <xdr:colOff>200312</xdr:colOff>
      <xdr:row>241</xdr:row>
      <xdr:rowOff>156488</xdr:rowOff>
    </xdr:to>
    <xdr:grpSp>
      <xdr:nvGrpSpPr>
        <xdr:cNvPr id="2017" name="Gruppieren 2016"/>
        <xdr:cNvGrpSpPr/>
      </xdr:nvGrpSpPr>
      <xdr:grpSpPr>
        <a:xfrm>
          <a:off x="2502785" y="48042750"/>
          <a:ext cx="412152" cy="776963"/>
          <a:chOff x="3258122" y="972939"/>
          <a:chExt cx="412887" cy="777862"/>
        </a:xfrm>
      </xdr:grpSpPr>
      <xdr:sp macro="" textlink="">
        <xdr:nvSpPr>
          <xdr:cNvPr id="2018" name="Textfeld 201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19" name="Gruppieren 201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20" name="Gerade Verbindung mit Pfeil 201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21" name="Ellipse 202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22" name="Gerade Verbindung mit Pfeil 202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23" name="Gerade Verbindung mit Pfeil 202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24" name="Gerade Verbindung mit Pfeil 202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25" name="Gerade Verbindung mit Pfeil 202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260</xdr:row>
      <xdr:rowOff>8175</xdr:rowOff>
    </xdr:from>
    <xdr:to>
      <xdr:col>6</xdr:col>
      <xdr:colOff>200312</xdr:colOff>
      <xdr:row>264</xdr:row>
      <xdr:rowOff>156488</xdr:rowOff>
    </xdr:to>
    <xdr:grpSp>
      <xdr:nvGrpSpPr>
        <xdr:cNvPr id="2026" name="Gruppieren 2025"/>
        <xdr:cNvGrpSpPr/>
      </xdr:nvGrpSpPr>
      <xdr:grpSpPr>
        <a:xfrm>
          <a:off x="3712460" y="53052900"/>
          <a:ext cx="412152" cy="776963"/>
          <a:chOff x="3258122" y="972939"/>
          <a:chExt cx="412887" cy="777862"/>
        </a:xfrm>
      </xdr:grpSpPr>
      <xdr:sp macro="" textlink="">
        <xdr:nvSpPr>
          <xdr:cNvPr id="2027" name="Textfeld 202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28" name="Gruppieren 202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29" name="Gerade Verbindung mit Pfeil 202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30" name="Ellipse 202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31" name="Gerade Verbindung mit Pfeil 203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32" name="Gerade Verbindung mit Pfeil 203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33" name="Gerade Verbindung mit Pfeil 203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34" name="Gerade Verbindung mit Pfeil 203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260</xdr:row>
      <xdr:rowOff>8176</xdr:rowOff>
    </xdr:from>
    <xdr:to>
      <xdr:col>9</xdr:col>
      <xdr:colOff>200312</xdr:colOff>
      <xdr:row>264</xdr:row>
      <xdr:rowOff>156489</xdr:rowOff>
    </xdr:to>
    <xdr:grpSp>
      <xdr:nvGrpSpPr>
        <xdr:cNvPr id="2035" name="Gruppieren 2034"/>
        <xdr:cNvGrpSpPr/>
      </xdr:nvGrpSpPr>
      <xdr:grpSpPr>
        <a:xfrm>
          <a:off x="4922136" y="53052901"/>
          <a:ext cx="412151" cy="776963"/>
          <a:chOff x="3258122" y="972939"/>
          <a:chExt cx="412887" cy="777862"/>
        </a:xfrm>
      </xdr:grpSpPr>
      <xdr:sp macro="" textlink="">
        <xdr:nvSpPr>
          <xdr:cNvPr id="2036" name="Textfeld 203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37" name="Gruppieren 203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38" name="Gerade Verbindung mit Pfeil 203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39" name="Ellipse 203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40" name="Gerade Verbindung mit Pfeil 203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41" name="Gerade Verbindung mit Pfeil 204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42" name="Gerade Verbindung mit Pfeil 204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43" name="Gerade Verbindung mit Pfeil 204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260</xdr:row>
      <xdr:rowOff>5505</xdr:rowOff>
    </xdr:from>
    <xdr:to>
      <xdr:col>15</xdr:col>
      <xdr:colOff>206125</xdr:colOff>
      <xdr:row>264</xdr:row>
      <xdr:rowOff>153818</xdr:rowOff>
    </xdr:to>
    <xdr:grpSp>
      <xdr:nvGrpSpPr>
        <xdr:cNvPr id="2044" name="Gruppieren 2043"/>
        <xdr:cNvGrpSpPr/>
      </xdr:nvGrpSpPr>
      <xdr:grpSpPr>
        <a:xfrm>
          <a:off x="7347300" y="53050230"/>
          <a:ext cx="412150" cy="776963"/>
          <a:chOff x="3258122" y="972939"/>
          <a:chExt cx="412887" cy="777862"/>
        </a:xfrm>
      </xdr:grpSpPr>
      <xdr:sp macro="" textlink="">
        <xdr:nvSpPr>
          <xdr:cNvPr id="2045" name="Textfeld 204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46" name="Gruppieren 204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47" name="Gerade Verbindung mit Pfeil 204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48" name="Ellipse 204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49" name="Gerade Verbindung mit Pfeil 204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50" name="Gerade Verbindung mit Pfeil 204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51" name="Gerade Verbindung mit Pfeil 205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52" name="Gerade Verbindung mit Pfeil 205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260</xdr:row>
      <xdr:rowOff>3743</xdr:rowOff>
    </xdr:from>
    <xdr:to>
      <xdr:col>18</xdr:col>
      <xdr:colOff>198858</xdr:colOff>
      <xdr:row>264</xdr:row>
      <xdr:rowOff>152056</xdr:rowOff>
    </xdr:to>
    <xdr:grpSp>
      <xdr:nvGrpSpPr>
        <xdr:cNvPr id="2053" name="Gruppieren 2052"/>
        <xdr:cNvGrpSpPr/>
      </xdr:nvGrpSpPr>
      <xdr:grpSpPr>
        <a:xfrm>
          <a:off x="8549707" y="53048468"/>
          <a:ext cx="412151" cy="776963"/>
          <a:chOff x="3258122" y="972939"/>
          <a:chExt cx="412887" cy="777862"/>
        </a:xfrm>
      </xdr:grpSpPr>
      <xdr:sp macro="" textlink="">
        <xdr:nvSpPr>
          <xdr:cNvPr id="2054" name="Textfeld 205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55" name="Gruppieren 205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56" name="Gerade Verbindung mit Pfeil 205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57" name="Ellipse 205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58" name="Gerade Verbindung mit Pfeil 205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59" name="Gerade Verbindung mit Pfeil 205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0" name="Gerade Verbindung mit Pfeil 205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1" name="Gerade Verbindung mit Pfeil 206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269</xdr:row>
      <xdr:rowOff>97921</xdr:rowOff>
    </xdr:from>
    <xdr:to>
      <xdr:col>1</xdr:col>
      <xdr:colOff>273720</xdr:colOff>
      <xdr:row>272</xdr:row>
      <xdr:rowOff>7327</xdr:rowOff>
    </xdr:to>
    <xdr:cxnSp macro="">
      <xdr:nvCxnSpPr>
        <xdr:cNvPr id="2062" name="Gerade Verbindung mit Pfeil 2061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266</xdr:row>
      <xdr:rowOff>1</xdr:rowOff>
    </xdr:from>
    <xdr:to>
      <xdr:col>6</xdr:col>
      <xdr:colOff>7705</xdr:colOff>
      <xdr:row>269</xdr:row>
      <xdr:rowOff>80596</xdr:rowOff>
    </xdr:to>
    <xdr:cxnSp macro="">
      <xdr:nvCxnSpPr>
        <xdr:cNvPr id="2063" name="Gerade Verbindung mit Pfeil 2062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269</xdr:row>
      <xdr:rowOff>94710</xdr:rowOff>
    </xdr:from>
    <xdr:to>
      <xdr:col>17</xdr:col>
      <xdr:colOff>505560</xdr:colOff>
      <xdr:row>269</xdr:row>
      <xdr:rowOff>94710</xdr:rowOff>
    </xdr:to>
    <xdr:cxnSp macro="">
      <xdr:nvCxnSpPr>
        <xdr:cNvPr id="2064" name="Gerade Verbindung mit Pfeil 2063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266</xdr:row>
      <xdr:rowOff>0</xdr:rowOff>
    </xdr:from>
    <xdr:to>
      <xdr:col>9</xdr:col>
      <xdr:colOff>0</xdr:colOff>
      <xdr:row>269</xdr:row>
      <xdr:rowOff>80595</xdr:rowOff>
    </xdr:to>
    <xdr:cxnSp macro="">
      <xdr:nvCxnSpPr>
        <xdr:cNvPr id="2065" name="Gerade Verbindung mit Pfeil 2064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265</xdr:row>
      <xdr:rowOff>189034</xdr:rowOff>
    </xdr:from>
    <xdr:to>
      <xdr:col>14</xdr:col>
      <xdr:colOff>511420</xdr:colOff>
      <xdr:row>269</xdr:row>
      <xdr:rowOff>79129</xdr:rowOff>
    </xdr:to>
    <xdr:cxnSp macro="">
      <xdr:nvCxnSpPr>
        <xdr:cNvPr id="2066" name="Gerade Verbindung mit Pfeil 2065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265</xdr:row>
      <xdr:rowOff>187568</xdr:rowOff>
    </xdr:from>
    <xdr:to>
      <xdr:col>17</xdr:col>
      <xdr:colOff>509955</xdr:colOff>
      <xdr:row>269</xdr:row>
      <xdr:rowOff>77663</xdr:rowOff>
    </xdr:to>
    <xdr:cxnSp macro="">
      <xdr:nvCxnSpPr>
        <xdr:cNvPr id="2067" name="Gerade Verbindung mit Pfeil 2066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266</xdr:row>
      <xdr:rowOff>5862</xdr:rowOff>
    </xdr:from>
    <xdr:to>
      <xdr:col>2</xdr:col>
      <xdr:colOff>511797</xdr:colOff>
      <xdr:row>269</xdr:row>
      <xdr:rowOff>84568</xdr:rowOff>
    </xdr:to>
    <xdr:cxnSp macro="">
      <xdr:nvCxnSpPr>
        <xdr:cNvPr id="2068" name="Gerade Verbindung mit Pfeil 2067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273</xdr:row>
      <xdr:rowOff>14654</xdr:rowOff>
    </xdr:from>
    <xdr:to>
      <xdr:col>1</xdr:col>
      <xdr:colOff>276226</xdr:colOff>
      <xdr:row>273</xdr:row>
      <xdr:rowOff>155264</xdr:rowOff>
    </xdr:to>
    <xdr:cxnSp macro="">
      <xdr:nvCxnSpPr>
        <xdr:cNvPr id="2069" name="Gerade Verbindung mit Pfeil 2068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260</xdr:row>
      <xdr:rowOff>5505</xdr:rowOff>
    </xdr:from>
    <xdr:to>
      <xdr:col>12</xdr:col>
      <xdr:colOff>206125</xdr:colOff>
      <xdr:row>264</xdr:row>
      <xdr:rowOff>153818</xdr:rowOff>
    </xdr:to>
    <xdr:grpSp>
      <xdr:nvGrpSpPr>
        <xdr:cNvPr id="2070" name="Gruppieren 2069"/>
        <xdr:cNvGrpSpPr/>
      </xdr:nvGrpSpPr>
      <xdr:grpSpPr>
        <a:xfrm>
          <a:off x="6137625" y="53050230"/>
          <a:ext cx="412150" cy="776963"/>
          <a:chOff x="3258122" y="972939"/>
          <a:chExt cx="412887" cy="777862"/>
        </a:xfrm>
      </xdr:grpSpPr>
      <xdr:sp macro="" textlink="">
        <xdr:nvSpPr>
          <xdr:cNvPr id="2071" name="Textfeld 207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72" name="Gruppieren 207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73" name="Gerade Verbindung mit Pfeil 207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74" name="Ellipse 207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75" name="Gerade Verbindung mit Pfeil 207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6" name="Gerade Verbindung mit Pfeil 207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7" name="Gerade Verbindung mit Pfeil 207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8" name="Gerade Verbindung mit Pfeil 207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265</xdr:row>
      <xdr:rowOff>189034</xdr:rowOff>
    </xdr:from>
    <xdr:to>
      <xdr:col>11</xdr:col>
      <xdr:colOff>511420</xdr:colOff>
      <xdr:row>269</xdr:row>
      <xdr:rowOff>79129</xdr:rowOff>
    </xdr:to>
    <xdr:cxnSp macro="">
      <xdr:nvCxnSpPr>
        <xdr:cNvPr id="2079" name="Gerade Verbindung mit Pfeil 2078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260</xdr:row>
      <xdr:rowOff>8175</xdr:rowOff>
    </xdr:from>
    <xdr:to>
      <xdr:col>3</xdr:col>
      <xdr:colOff>200312</xdr:colOff>
      <xdr:row>264</xdr:row>
      <xdr:rowOff>156488</xdr:rowOff>
    </xdr:to>
    <xdr:grpSp>
      <xdr:nvGrpSpPr>
        <xdr:cNvPr id="2080" name="Gruppieren 2079"/>
        <xdr:cNvGrpSpPr/>
      </xdr:nvGrpSpPr>
      <xdr:grpSpPr>
        <a:xfrm>
          <a:off x="2502785" y="53052900"/>
          <a:ext cx="412152" cy="776963"/>
          <a:chOff x="3258122" y="972939"/>
          <a:chExt cx="412887" cy="777862"/>
        </a:xfrm>
      </xdr:grpSpPr>
      <xdr:sp macro="" textlink="">
        <xdr:nvSpPr>
          <xdr:cNvPr id="2081" name="Textfeld 208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82" name="Gruppieren 208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83" name="Gerade Verbindung mit Pfeil 208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84" name="Ellipse 208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85" name="Gerade Verbindung mit Pfeil 208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6" name="Gerade Verbindung mit Pfeil 208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7" name="Gerade Verbindung mit Pfeil 208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8" name="Gerade Verbindung mit Pfeil 208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283</xdr:row>
      <xdr:rowOff>8175</xdr:rowOff>
    </xdr:from>
    <xdr:to>
      <xdr:col>6</xdr:col>
      <xdr:colOff>200312</xdr:colOff>
      <xdr:row>287</xdr:row>
      <xdr:rowOff>156488</xdr:rowOff>
    </xdr:to>
    <xdr:grpSp>
      <xdr:nvGrpSpPr>
        <xdr:cNvPr id="2089" name="Gruppieren 2088"/>
        <xdr:cNvGrpSpPr/>
      </xdr:nvGrpSpPr>
      <xdr:grpSpPr>
        <a:xfrm>
          <a:off x="3712460" y="56958150"/>
          <a:ext cx="412152" cy="776963"/>
          <a:chOff x="3258122" y="972939"/>
          <a:chExt cx="412887" cy="777862"/>
        </a:xfrm>
      </xdr:grpSpPr>
      <xdr:sp macro="" textlink="">
        <xdr:nvSpPr>
          <xdr:cNvPr id="2090" name="Textfeld 208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091" name="Gruppieren 209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092" name="Gerade Verbindung mit Pfeil 209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93" name="Ellipse 209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094" name="Gerade Verbindung mit Pfeil 209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5" name="Gerade Verbindung mit Pfeil 209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6" name="Gerade Verbindung mit Pfeil 209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7" name="Gerade Verbindung mit Pfeil 209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283</xdr:row>
      <xdr:rowOff>8176</xdr:rowOff>
    </xdr:from>
    <xdr:to>
      <xdr:col>9</xdr:col>
      <xdr:colOff>200312</xdr:colOff>
      <xdr:row>287</xdr:row>
      <xdr:rowOff>156489</xdr:rowOff>
    </xdr:to>
    <xdr:grpSp>
      <xdr:nvGrpSpPr>
        <xdr:cNvPr id="2098" name="Gruppieren 2097"/>
        <xdr:cNvGrpSpPr/>
      </xdr:nvGrpSpPr>
      <xdr:grpSpPr>
        <a:xfrm>
          <a:off x="4922136" y="56958151"/>
          <a:ext cx="412151" cy="776963"/>
          <a:chOff x="3258122" y="972939"/>
          <a:chExt cx="412887" cy="777862"/>
        </a:xfrm>
      </xdr:grpSpPr>
      <xdr:sp macro="" textlink="">
        <xdr:nvSpPr>
          <xdr:cNvPr id="2099" name="Textfeld 209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00" name="Gruppieren 209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01" name="Gerade Verbindung mit Pfeil 210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02" name="Ellipse 210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03" name="Gerade Verbindung mit Pfeil 210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4" name="Gerade Verbindung mit Pfeil 210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5" name="Gerade Verbindung mit Pfeil 210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6" name="Gerade Verbindung mit Pfeil 210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283</xdr:row>
      <xdr:rowOff>5505</xdr:rowOff>
    </xdr:from>
    <xdr:to>
      <xdr:col>15</xdr:col>
      <xdr:colOff>206125</xdr:colOff>
      <xdr:row>287</xdr:row>
      <xdr:rowOff>153818</xdr:rowOff>
    </xdr:to>
    <xdr:grpSp>
      <xdr:nvGrpSpPr>
        <xdr:cNvPr id="2107" name="Gruppieren 2106"/>
        <xdr:cNvGrpSpPr/>
      </xdr:nvGrpSpPr>
      <xdr:grpSpPr>
        <a:xfrm>
          <a:off x="7347300" y="56955480"/>
          <a:ext cx="412150" cy="776963"/>
          <a:chOff x="3258122" y="972939"/>
          <a:chExt cx="412887" cy="777862"/>
        </a:xfrm>
      </xdr:grpSpPr>
      <xdr:sp macro="" textlink="">
        <xdr:nvSpPr>
          <xdr:cNvPr id="2108" name="Textfeld 210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09" name="Gruppieren 210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10" name="Gerade Verbindung mit Pfeil 210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11" name="Ellipse 211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12" name="Gerade Verbindung mit Pfeil 211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3" name="Gerade Verbindung mit Pfeil 211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4" name="Gerade Verbindung mit Pfeil 211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5" name="Gerade Verbindung mit Pfeil 211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283</xdr:row>
      <xdr:rowOff>3743</xdr:rowOff>
    </xdr:from>
    <xdr:to>
      <xdr:col>18</xdr:col>
      <xdr:colOff>198858</xdr:colOff>
      <xdr:row>287</xdr:row>
      <xdr:rowOff>152056</xdr:rowOff>
    </xdr:to>
    <xdr:grpSp>
      <xdr:nvGrpSpPr>
        <xdr:cNvPr id="2116" name="Gruppieren 2115"/>
        <xdr:cNvGrpSpPr/>
      </xdr:nvGrpSpPr>
      <xdr:grpSpPr>
        <a:xfrm>
          <a:off x="8549707" y="56953718"/>
          <a:ext cx="412151" cy="776963"/>
          <a:chOff x="3258122" y="972939"/>
          <a:chExt cx="412887" cy="777862"/>
        </a:xfrm>
      </xdr:grpSpPr>
      <xdr:sp macro="" textlink="">
        <xdr:nvSpPr>
          <xdr:cNvPr id="2117" name="Textfeld 211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18" name="Gruppieren 211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19" name="Gerade Verbindung mit Pfeil 211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20" name="Ellipse 211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21" name="Gerade Verbindung mit Pfeil 212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2" name="Gerade Verbindung mit Pfeil 212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3" name="Gerade Verbindung mit Pfeil 212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4" name="Gerade Verbindung mit Pfeil 212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292</xdr:row>
      <xdr:rowOff>97921</xdr:rowOff>
    </xdr:from>
    <xdr:to>
      <xdr:col>1</xdr:col>
      <xdr:colOff>273720</xdr:colOff>
      <xdr:row>295</xdr:row>
      <xdr:rowOff>7327</xdr:rowOff>
    </xdr:to>
    <xdr:cxnSp macro="">
      <xdr:nvCxnSpPr>
        <xdr:cNvPr id="2125" name="Gerade Verbindung mit Pfeil 2124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289</xdr:row>
      <xdr:rowOff>1</xdr:rowOff>
    </xdr:from>
    <xdr:to>
      <xdr:col>6</xdr:col>
      <xdr:colOff>7705</xdr:colOff>
      <xdr:row>292</xdr:row>
      <xdr:rowOff>80596</xdr:rowOff>
    </xdr:to>
    <xdr:cxnSp macro="">
      <xdr:nvCxnSpPr>
        <xdr:cNvPr id="2126" name="Gerade Verbindung mit Pfeil 2125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292</xdr:row>
      <xdr:rowOff>94710</xdr:rowOff>
    </xdr:from>
    <xdr:to>
      <xdr:col>17</xdr:col>
      <xdr:colOff>505560</xdr:colOff>
      <xdr:row>292</xdr:row>
      <xdr:rowOff>94710</xdr:rowOff>
    </xdr:to>
    <xdr:cxnSp macro="">
      <xdr:nvCxnSpPr>
        <xdr:cNvPr id="2127" name="Gerade Verbindung mit Pfeil 2126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289</xdr:row>
      <xdr:rowOff>0</xdr:rowOff>
    </xdr:from>
    <xdr:to>
      <xdr:col>9</xdr:col>
      <xdr:colOff>0</xdr:colOff>
      <xdr:row>292</xdr:row>
      <xdr:rowOff>80595</xdr:rowOff>
    </xdr:to>
    <xdr:cxnSp macro="">
      <xdr:nvCxnSpPr>
        <xdr:cNvPr id="2128" name="Gerade Verbindung mit Pfeil 2127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288</xdr:row>
      <xdr:rowOff>189034</xdr:rowOff>
    </xdr:from>
    <xdr:to>
      <xdr:col>14</xdr:col>
      <xdr:colOff>511420</xdr:colOff>
      <xdr:row>292</xdr:row>
      <xdr:rowOff>79129</xdr:rowOff>
    </xdr:to>
    <xdr:cxnSp macro="">
      <xdr:nvCxnSpPr>
        <xdr:cNvPr id="2129" name="Gerade Verbindung mit Pfeil 2128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288</xdr:row>
      <xdr:rowOff>187568</xdr:rowOff>
    </xdr:from>
    <xdr:to>
      <xdr:col>17</xdr:col>
      <xdr:colOff>509955</xdr:colOff>
      <xdr:row>292</xdr:row>
      <xdr:rowOff>77663</xdr:rowOff>
    </xdr:to>
    <xdr:cxnSp macro="">
      <xdr:nvCxnSpPr>
        <xdr:cNvPr id="2130" name="Gerade Verbindung mit Pfeil 2129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289</xdr:row>
      <xdr:rowOff>5862</xdr:rowOff>
    </xdr:from>
    <xdr:to>
      <xdr:col>2</xdr:col>
      <xdr:colOff>511797</xdr:colOff>
      <xdr:row>292</xdr:row>
      <xdr:rowOff>84568</xdr:rowOff>
    </xdr:to>
    <xdr:cxnSp macro="">
      <xdr:nvCxnSpPr>
        <xdr:cNvPr id="2131" name="Gerade Verbindung mit Pfeil 2130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296</xdr:row>
      <xdr:rowOff>14654</xdr:rowOff>
    </xdr:from>
    <xdr:to>
      <xdr:col>1</xdr:col>
      <xdr:colOff>276226</xdr:colOff>
      <xdr:row>296</xdr:row>
      <xdr:rowOff>155264</xdr:rowOff>
    </xdr:to>
    <xdr:cxnSp macro="">
      <xdr:nvCxnSpPr>
        <xdr:cNvPr id="2132" name="Gerade Verbindung mit Pfeil 2131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283</xdr:row>
      <xdr:rowOff>5505</xdr:rowOff>
    </xdr:from>
    <xdr:to>
      <xdr:col>12</xdr:col>
      <xdr:colOff>206125</xdr:colOff>
      <xdr:row>287</xdr:row>
      <xdr:rowOff>153818</xdr:rowOff>
    </xdr:to>
    <xdr:grpSp>
      <xdr:nvGrpSpPr>
        <xdr:cNvPr id="2133" name="Gruppieren 2132"/>
        <xdr:cNvGrpSpPr/>
      </xdr:nvGrpSpPr>
      <xdr:grpSpPr>
        <a:xfrm>
          <a:off x="6137625" y="56955480"/>
          <a:ext cx="412150" cy="776963"/>
          <a:chOff x="3258122" y="972939"/>
          <a:chExt cx="412887" cy="777862"/>
        </a:xfrm>
      </xdr:grpSpPr>
      <xdr:sp macro="" textlink="">
        <xdr:nvSpPr>
          <xdr:cNvPr id="2134" name="Textfeld 213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35" name="Gruppieren 213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36" name="Gerade Verbindung mit Pfeil 213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37" name="Ellipse 213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38" name="Gerade Verbindung mit Pfeil 213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39" name="Gerade Verbindung mit Pfeil 213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0" name="Gerade Verbindung mit Pfeil 213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1" name="Gerade Verbindung mit Pfeil 214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288</xdr:row>
      <xdr:rowOff>189034</xdr:rowOff>
    </xdr:from>
    <xdr:to>
      <xdr:col>11</xdr:col>
      <xdr:colOff>511420</xdr:colOff>
      <xdr:row>292</xdr:row>
      <xdr:rowOff>79129</xdr:rowOff>
    </xdr:to>
    <xdr:cxnSp macro="">
      <xdr:nvCxnSpPr>
        <xdr:cNvPr id="2142" name="Gerade Verbindung mit Pfeil 2141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283</xdr:row>
      <xdr:rowOff>8175</xdr:rowOff>
    </xdr:from>
    <xdr:to>
      <xdr:col>3</xdr:col>
      <xdr:colOff>200312</xdr:colOff>
      <xdr:row>287</xdr:row>
      <xdr:rowOff>156488</xdr:rowOff>
    </xdr:to>
    <xdr:grpSp>
      <xdr:nvGrpSpPr>
        <xdr:cNvPr id="2143" name="Gruppieren 2142"/>
        <xdr:cNvGrpSpPr/>
      </xdr:nvGrpSpPr>
      <xdr:grpSpPr>
        <a:xfrm>
          <a:off x="2502785" y="56958150"/>
          <a:ext cx="412152" cy="776963"/>
          <a:chOff x="3258122" y="972939"/>
          <a:chExt cx="412887" cy="777862"/>
        </a:xfrm>
      </xdr:grpSpPr>
      <xdr:sp macro="" textlink="">
        <xdr:nvSpPr>
          <xdr:cNvPr id="2144" name="Textfeld 214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45" name="Gruppieren 214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46" name="Gerade Verbindung mit Pfeil 214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47" name="Ellipse 214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48" name="Gerade Verbindung mit Pfeil 214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9" name="Gerade Verbindung mit Pfeil 214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0" name="Gerade Verbindung mit Pfeil 214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1" name="Gerade Verbindung mit Pfeil 215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306</xdr:row>
      <xdr:rowOff>8175</xdr:rowOff>
    </xdr:from>
    <xdr:to>
      <xdr:col>6</xdr:col>
      <xdr:colOff>200312</xdr:colOff>
      <xdr:row>310</xdr:row>
      <xdr:rowOff>156488</xdr:rowOff>
    </xdr:to>
    <xdr:grpSp>
      <xdr:nvGrpSpPr>
        <xdr:cNvPr id="2152" name="Gruppieren 2151"/>
        <xdr:cNvGrpSpPr/>
      </xdr:nvGrpSpPr>
      <xdr:grpSpPr>
        <a:xfrm>
          <a:off x="3712460" y="61968300"/>
          <a:ext cx="412152" cy="776963"/>
          <a:chOff x="3258122" y="972939"/>
          <a:chExt cx="412887" cy="777862"/>
        </a:xfrm>
      </xdr:grpSpPr>
      <xdr:sp macro="" textlink="">
        <xdr:nvSpPr>
          <xdr:cNvPr id="2153" name="Textfeld 215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54" name="Gruppieren 215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55" name="Gerade Verbindung mit Pfeil 215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56" name="Ellipse 215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57" name="Gerade Verbindung mit Pfeil 215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8" name="Gerade Verbindung mit Pfeil 215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59" name="Gerade Verbindung mit Pfeil 215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0" name="Gerade Verbindung mit Pfeil 215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306</xdr:row>
      <xdr:rowOff>8176</xdr:rowOff>
    </xdr:from>
    <xdr:to>
      <xdr:col>9</xdr:col>
      <xdr:colOff>200312</xdr:colOff>
      <xdr:row>310</xdr:row>
      <xdr:rowOff>156489</xdr:rowOff>
    </xdr:to>
    <xdr:grpSp>
      <xdr:nvGrpSpPr>
        <xdr:cNvPr id="2161" name="Gruppieren 2160"/>
        <xdr:cNvGrpSpPr/>
      </xdr:nvGrpSpPr>
      <xdr:grpSpPr>
        <a:xfrm>
          <a:off x="4922136" y="61968301"/>
          <a:ext cx="412151" cy="776963"/>
          <a:chOff x="3258122" y="972939"/>
          <a:chExt cx="412887" cy="777862"/>
        </a:xfrm>
      </xdr:grpSpPr>
      <xdr:sp macro="" textlink="">
        <xdr:nvSpPr>
          <xdr:cNvPr id="2162" name="Textfeld 216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63" name="Gruppieren 216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64" name="Gerade Verbindung mit Pfeil 216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65" name="Ellipse 216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66" name="Gerade Verbindung mit Pfeil 216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7" name="Gerade Verbindung mit Pfeil 216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8" name="Gerade Verbindung mit Pfeil 216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9" name="Gerade Verbindung mit Pfeil 216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306</xdr:row>
      <xdr:rowOff>5505</xdr:rowOff>
    </xdr:from>
    <xdr:to>
      <xdr:col>15</xdr:col>
      <xdr:colOff>206125</xdr:colOff>
      <xdr:row>310</xdr:row>
      <xdr:rowOff>153818</xdr:rowOff>
    </xdr:to>
    <xdr:grpSp>
      <xdr:nvGrpSpPr>
        <xdr:cNvPr id="2170" name="Gruppieren 2169"/>
        <xdr:cNvGrpSpPr/>
      </xdr:nvGrpSpPr>
      <xdr:grpSpPr>
        <a:xfrm>
          <a:off x="7347300" y="61965630"/>
          <a:ext cx="412150" cy="776963"/>
          <a:chOff x="3258122" y="972939"/>
          <a:chExt cx="412887" cy="777862"/>
        </a:xfrm>
      </xdr:grpSpPr>
      <xdr:sp macro="" textlink="">
        <xdr:nvSpPr>
          <xdr:cNvPr id="2171" name="Textfeld 217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72" name="Gruppieren 217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73" name="Gerade Verbindung mit Pfeil 217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74" name="Ellipse 217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75" name="Gerade Verbindung mit Pfeil 217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6" name="Gerade Verbindung mit Pfeil 217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7" name="Gerade Verbindung mit Pfeil 217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8" name="Gerade Verbindung mit Pfeil 217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306</xdr:row>
      <xdr:rowOff>3743</xdr:rowOff>
    </xdr:from>
    <xdr:to>
      <xdr:col>18</xdr:col>
      <xdr:colOff>198858</xdr:colOff>
      <xdr:row>310</xdr:row>
      <xdr:rowOff>152056</xdr:rowOff>
    </xdr:to>
    <xdr:grpSp>
      <xdr:nvGrpSpPr>
        <xdr:cNvPr id="2179" name="Gruppieren 2178"/>
        <xdr:cNvGrpSpPr/>
      </xdr:nvGrpSpPr>
      <xdr:grpSpPr>
        <a:xfrm>
          <a:off x="8549707" y="61963868"/>
          <a:ext cx="412151" cy="776963"/>
          <a:chOff x="3258122" y="972939"/>
          <a:chExt cx="412887" cy="777862"/>
        </a:xfrm>
      </xdr:grpSpPr>
      <xdr:sp macro="" textlink="">
        <xdr:nvSpPr>
          <xdr:cNvPr id="2180" name="Textfeld 217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81" name="Gruppieren 218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82" name="Gerade Verbindung mit Pfeil 218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83" name="Ellipse 218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184" name="Gerade Verbindung mit Pfeil 218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5" name="Gerade Verbindung mit Pfeil 218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6" name="Gerade Verbindung mit Pfeil 218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7" name="Gerade Verbindung mit Pfeil 218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315</xdr:row>
      <xdr:rowOff>97921</xdr:rowOff>
    </xdr:from>
    <xdr:to>
      <xdr:col>1</xdr:col>
      <xdr:colOff>273720</xdr:colOff>
      <xdr:row>318</xdr:row>
      <xdr:rowOff>7327</xdr:rowOff>
    </xdr:to>
    <xdr:cxnSp macro="">
      <xdr:nvCxnSpPr>
        <xdr:cNvPr id="2188" name="Gerade Verbindung mit Pfeil 2187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312</xdr:row>
      <xdr:rowOff>1</xdr:rowOff>
    </xdr:from>
    <xdr:to>
      <xdr:col>6</xdr:col>
      <xdr:colOff>7705</xdr:colOff>
      <xdr:row>315</xdr:row>
      <xdr:rowOff>80596</xdr:rowOff>
    </xdr:to>
    <xdr:cxnSp macro="">
      <xdr:nvCxnSpPr>
        <xdr:cNvPr id="2189" name="Gerade Verbindung mit Pfeil 2188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315</xdr:row>
      <xdr:rowOff>94710</xdr:rowOff>
    </xdr:from>
    <xdr:to>
      <xdr:col>17</xdr:col>
      <xdr:colOff>505560</xdr:colOff>
      <xdr:row>315</xdr:row>
      <xdr:rowOff>94710</xdr:rowOff>
    </xdr:to>
    <xdr:cxnSp macro="">
      <xdr:nvCxnSpPr>
        <xdr:cNvPr id="2190" name="Gerade Verbindung mit Pfeil 2189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312</xdr:row>
      <xdr:rowOff>0</xdr:rowOff>
    </xdr:from>
    <xdr:to>
      <xdr:col>9</xdr:col>
      <xdr:colOff>0</xdr:colOff>
      <xdr:row>315</xdr:row>
      <xdr:rowOff>80595</xdr:rowOff>
    </xdr:to>
    <xdr:cxnSp macro="">
      <xdr:nvCxnSpPr>
        <xdr:cNvPr id="2191" name="Gerade Verbindung mit Pfeil 2190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311</xdr:row>
      <xdr:rowOff>189034</xdr:rowOff>
    </xdr:from>
    <xdr:to>
      <xdr:col>14</xdr:col>
      <xdr:colOff>511420</xdr:colOff>
      <xdr:row>315</xdr:row>
      <xdr:rowOff>79129</xdr:rowOff>
    </xdr:to>
    <xdr:cxnSp macro="">
      <xdr:nvCxnSpPr>
        <xdr:cNvPr id="2192" name="Gerade Verbindung mit Pfeil 2191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311</xdr:row>
      <xdr:rowOff>187568</xdr:rowOff>
    </xdr:from>
    <xdr:to>
      <xdr:col>17</xdr:col>
      <xdr:colOff>509955</xdr:colOff>
      <xdr:row>315</xdr:row>
      <xdr:rowOff>77663</xdr:rowOff>
    </xdr:to>
    <xdr:cxnSp macro="">
      <xdr:nvCxnSpPr>
        <xdr:cNvPr id="2193" name="Gerade Verbindung mit Pfeil 2192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312</xdr:row>
      <xdr:rowOff>5862</xdr:rowOff>
    </xdr:from>
    <xdr:to>
      <xdr:col>2</xdr:col>
      <xdr:colOff>511797</xdr:colOff>
      <xdr:row>315</xdr:row>
      <xdr:rowOff>84568</xdr:rowOff>
    </xdr:to>
    <xdr:cxnSp macro="">
      <xdr:nvCxnSpPr>
        <xdr:cNvPr id="2194" name="Gerade Verbindung mit Pfeil 2193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319</xdr:row>
      <xdr:rowOff>14654</xdr:rowOff>
    </xdr:from>
    <xdr:to>
      <xdr:col>1</xdr:col>
      <xdr:colOff>276226</xdr:colOff>
      <xdr:row>319</xdr:row>
      <xdr:rowOff>155264</xdr:rowOff>
    </xdr:to>
    <xdr:cxnSp macro="">
      <xdr:nvCxnSpPr>
        <xdr:cNvPr id="2195" name="Gerade Verbindung mit Pfeil 2194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306</xdr:row>
      <xdr:rowOff>5505</xdr:rowOff>
    </xdr:from>
    <xdr:to>
      <xdr:col>12</xdr:col>
      <xdr:colOff>206125</xdr:colOff>
      <xdr:row>310</xdr:row>
      <xdr:rowOff>153818</xdr:rowOff>
    </xdr:to>
    <xdr:grpSp>
      <xdr:nvGrpSpPr>
        <xdr:cNvPr id="2196" name="Gruppieren 2195"/>
        <xdr:cNvGrpSpPr/>
      </xdr:nvGrpSpPr>
      <xdr:grpSpPr>
        <a:xfrm>
          <a:off x="6137625" y="61965630"/>
          <a:ext cx="412150" cy="776963"/>
          <a:chOff x="3258122" y="972939"/>
          <a:chExt cx="412887" cy="777862"/>
        </a:xfrm>
      </xdr:grpSpPr>
      <xdr:sp macro="" textlink="">
        <xdr:nvSpPr>
          <xdr:cNvPr id="2197" name="Textfeld 219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198" name="Gruppieren 219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199" name="Gerade Verbindung mit Pfeil 219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00" name="Ellipse 219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01" name="Gerade Verbindung mit Pfeil 220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2" name="Gerade Verbindung mit Pfeil 220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3" name="Gerade Verbindung mit Pfeil 220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4" name="Gerade Verbindung mit Pfeil 220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311</xdr:row>
      <xdr:rowOff>189034</xdr:rowOff>
    </xdr:from>
    <xdr:to>
      <xdr:col>11</xdr:col>
      <xdr:colOff>511420</xdr:colOff>
      <xdr:row>315</xdr:row>
      <xdr:rowOff>79129</xdr:rowOff>
    </xdr:to>
    <xdr:cxnSp macro="">
      <xdr:nvCxnSpPr>
        <xdr:cNvPr id="2205" name="Gerade Verbindung mit Pfeil 2204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306</xdr:row>
      <xdr:rowOff>8175</xdr:rowOff>
    </xdr:from>
    <xdr:to>
      <xdr:col>3</xdr:col>
      <xdr:colOff>200312</xdr:colOff>
      <xdr:row>310</xdr:row>
      <xdr:rowOff>156488</xdr:rowOff>
    </xdr:to>
    <xdr:grpSp>
      <xdr:nvGrpSpPr>
        <xdr:cNvPr id="2206" name="Gruppieren 2205"/>
        <xdr:cNvGrpSpPr/>
      </xdr:nvGrpSpPr>
      <xdr:grpSpPr>
        <a:xfrm>
          <a:off x="2502785" y="61968300"/>
          <a:ext cx="412152" cy="776963"/>
          <a:chOff x="3258122" y="972939"/>
          <a:chExt cx="412887" cy="777862"/>
        </a:xfrm>
      </xdr:grpSpPr>
      <xdr:sp macro="" textlink="">
        <xdr:nvSpPr>
          <xdr:cNvPr id="2207" name="Textfeld 220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08" name="Gruppieren 220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09" name="Gerade Verbindung mit Pfeil 220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10" name="Ellipse 220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11" name="Gerade Verbindung mit Pfeil 221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2" name="Gerade Verbindung mit Pfeil 221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3" name="Gerade Verbindung mit Pfeil 221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4" name="Gerade Verbindung mit Pfeil 221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329</xdr:row>
      <xdr:rowOff>8175</xdr:rowOff>
    </xdr:from>
    <xdr:to>
      <xdr:col>6</xdr:col>
      <xdr:colOff>200312</xdr:colOff>
      <xdr:row>333</xdr:row>
      <xdr:rowOff>156488</xdr:rowOff>
    </xdr:to>
    <xdr:grpSp>
      <xdr:nvGrpSpPr>
        <xdr:cNvPr id="2215" name="Gruppieren 2214"/>
        <xdr:cNvGrpSpPr/>
      </xdr:nvGrpSpPr>
      <xdr:grpSpPr>
        <a:xfrm>
          <a:off x="3712460" y="66978450"/>
          <a:ext cx="412152" cy="776963"/>
          <a:chOff x="3258122" y="972939"/>
          <a:chExt cx="412887" cy="777862"/>
        </a:xfrm>
      </xdr:grpSpPr>
      <xdr:sp macro="" textlink="">
        <xdr:nvSpPr>
          <xdr:cNvPr id="2216" name="Textfeld 221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17" name="Gruppieren 221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18" name="Gerade Verbindung mit Pfeil 221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19" name="Ellipse 221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20" name="Gerade Verbindung mit Pfeil 221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21" name="Gerade Verbindung mit Pfeil 222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22" name="Gerade Verbindung mit Pfeil 222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23" name="Gerade Verbindung mit Pfeil 222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329</xdr:row>
      <xdr:rowOff>8176</xdr:rowOff>
    </xdr:from>
    <xdr:to>
      <xdr:col>9</xdr:col>
      <xdr:colOff>200312</xdr:colOff>
      <xdr:row>333</xdr:row>
      <xdr:rowOff>156489</xdr:rowOff>
    </xdr:to>
    <xdr:grpSp>
      <xdr:nvGrpSpPr>
        <xdr:cNvPr id="2224" name="Gruppieren 2223"/>
        <xdr:cNvGrpSpPr/>
      </xdr:nvGrpSpPr>
      <xdr:grpSpPr>
        <a:xfrm>
          <a:off x="4922136" y="66978451"/>
          <a:ext cx="412151" cy="776963"/>
          <a:chOff x="3258122" y="972939"/>
          <a:chExt cx="412887" cy="777862"/>
        </a:xfrm>
      </xdr:grpSpPr>
      <xdr:sp macro="" textlink="">
        <xdr:nvSpPr>
          <xdr:cNvPr id="2225" name="Textfeld 222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26" name="Gruppieren 222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27" name="Gerade Verbindung mit Pfeil 222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28" name="Ellipse 222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29" name="Gerade Verbindung mit Pfeil 222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30" name="Gerade Verbindung mit Pfeil 222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31" name="Gerade Verbindung mit Pfeil 223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32" name="Gerade Verbindung mit Pfeil 223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329</xdr:row>
      <xdr:rowOff>5505</xdr:rowOff>
    </xdr:from>
    <xdr:to>
      <xdr:col>15</xdr:col>
      <xdr:colOff>206125</xdr:colOff>
      <xdr:row>333</xdr:row>
      <xdr:rowOff>153818</xdr:rowOff>
    </xdr:to>
    <xdr:grpSp>
      <xdr:nvGrpSpPr>
        <xdr:cNvPr id="2233" name="Gruppieren 2232"/>
        <xdr:cNvGrpSpPr/>
      </xdr:nvGrpSpPr>
      <xdr:grpSpPr>
        <a:xfrm>
          <a:off x="7347300" y="66975780"/>
          <a:ext cx="412150" cy="776963"/>
          <a:chOff x="3258122" y="972939"/>
          <a:chExt cx="412887" cy="777862"/>
        </a:xfrm>
      </xdr:grpSpPr>
      <xdr:sp macro="" textlink="">
        <xdr:nvSpPr>
          <xdr:cNvPr id="2234" name="Textfeld 223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35" name="Gruppieren 223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36" name="Gerade Verbindung mit Pfeil 223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37" name="Ellipse 223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38" name="Gerade Verbindung mit Pfeil 223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39" name="Gerade Verbindung mit Pfeil 223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40" name="Gerade Verbindung mit Pfeil 223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41" name="Gerade Verbindung mit Pfeil 224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329</xdr:row>
      <xdr:rowOff>3743</xdr:rowOff>
    </xdr:from>
    <xdr:to>
      <xdr:col>18</xdr:col>
      <xdr:colOff>198858</xdr:colOff>
      <xdr:row>333</xdr:row>
      <xdr:rowOff>152056</xdr:rowOff>
    </xdr:to>
    <xdr:grpSp>
      <xdr:nvGrpSpPr>
        <xdr:cNvPr id="2242" name="Gruppieren 2241"/>
        <xdr:cNvGrpSpPr/>
      </xdr:nvGrpSpPr>
      <xdr:grpSpPr>
        <a:xfrm>
          <a:off x="8549707" y="66974018"/>
          <a:ext cx="412151" cy="776963"/>
          <a:chOff x="3258122" y="972939"/>
          <a:chExt cx="412887" cy="777862"/>
        </a:xfrm>
      </xdr:grpSpPr>
      <xdr:sp macro="" textlink="">
        <xdr:nvSpPr>
          <xdr:cNvPr id="2243" name="Textfeld 224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44" name="Gruppieren 224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45" name="Gerade Verbindung mit Pfeil 224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46" name="Ellipse 224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47" name="Gerade Verbindung mit Pfeil 224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48" name="Gerade Verbindung mit Pfeil 224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49" name="Gerade Verbindung mit Pfeil 224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50" name="Gerade Verbindung mit Pfeil 224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338</xdr:row>
      <xdr:rowOff>97921</xdr:rowOff>
    </xdr:from>
    <xdr:to>
      <xdr:col>1</xdr:col>
      <xdr:colOff>273720</xdr:colOff>
      <xdr:row>341</xdr:row>
      <xdr:rowOff>7327</xdr:rowOff>
    </xdr:to>
    <xdr:cxnSp macro="">
      <xdr:nvCxnSpPr>
        <xdr:cNvPr id="2251" name="Gerade Verbindung mit Pfeil 2250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335</xdr:row>
      <xdr:rowOff>1</xdr:rowOff>
    </xdr:from>
    <xdr:to>
      <xdr:col>6</xdr:col>
      <xdr:colOff>7705</xdr:colOff>
      <xdr:row>338</xdr:row>
      <xdr:rowOff>80596</xdr:rowOff>
    </xdr:to>
    <xdr:cxnSp macro="">
      <xdr:nvCxnSpPr>
        <xdr:cNvPr id="2252" name="Gerade Verbindung mit Pfeil 2251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338</xdr:row>
      <xdr:rowOff>94710</xdr:rowOff>
    </xdr:from>
    <xdr:to>
      <xdr:col>17</xdr:col>
      <xdr:colOff>505560</xdr:colOff>
      <xdr:row>338</xdr:row>
      <xdr:rowOff>94710</xdr:rowOff>
    </xdr:to>
    <xdr:cxnSp macro="">
      <xdr:nvCxnSpPr>
        <xdr:cNvPr id="2253" name="Gerade Verbindung mit Pfeil 2252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335</xdr:row>
      <xdr:rowOff>0</xdr:rowOff>
    </xdr:from>
    <xdr:to>
      <xdr:col>9</xdr:col>
      <xdr:colOff>0</xdr:colOff>
      <xdr:row>338</xdr:row>
      <xdr:rowOff>80595</xdr:rowOff>
    </xdr:to>
    <xdr:cxnSp macro="">
      <xdr:nvCxnSpPr>
        <xdr:cNvPr id="2254" name="Gerade Verbindung mit Pfeil 2253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334</xdr:row>
      <xdr:rowOff>189034</xdr:rowOff>
    </xdr:from>
    <xdr:to>
      <xdr:col>14</xdr:col>
      <xdr:colOff>511420</xdr:colOff>
      <xdr:row>338</xdr:row>
      <xdr:rowOff>79129</xdr:rowOff>
    </xdr:to>
    <xdr:cxnSp macro="">
      <xdr:nvCxnSpPr>
        <xdr:cNvPr id="2255" name="Gerade Verbindung mit Pfeil 2254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334</xdr:row>
      <xdr:rowOff>187568</xdr:rowOff>
    </xdr:from>
    <xdr:to>
      <xdr:col>17</xdr:col>
      <xdr:colOff>509955</xdr:colOff>
      <xdr:row>338</xdr:row>
      <xdr:rowOff>77663</xdr:rowOff>
    </xdr:to>
    <xdr:cxnSp macro="">
      <xdr:nvCxnSpPr>
        <xdr:cNvPr id="2256" name="Gerade Verbindung mit Pfeil 2255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335</xdr:row>
      <xdr:rowOff>5862</xdr:rowOff>
    </xdr:from>
    <xdr:to>
      <xdr:col>2</xdr:col>
      <xdr:colOff>511797</xdr:colOff>
      <xdr:row>338</xdr:row>
      <xdr:rowOff>84568</xdr:rowOff>
    </xdr:to>
    <xdr:cxnSp macro="">
      <xdr:nvCxnSpPr>
        <xdr:cNvPr id="2257" name="Gerade Verbindung mit Pfeil 2256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342</xdr:row>
      <xdr:rowOff>14654</xdr:rowOff>
    </xdr:from>
    <xdr:to>
      <xdr:col>1</xdr:col>
      <xdr:colOff>276226</xdr:colOff>
      <xdr:row>342</xdr:row>
      <xdr:rowOff>155264</xdr:rowOff>
    </xdr:to>
    <xdr:cxnSp macro="">
      <xdr:nvCxnSpPr>
        <xdr:cNvPr id="2258" name="Gerade Verbindung mit Pfeil 2257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329</xdr:row>
      <xdr:rowOff>5505</xdr:rowOff>
    </xdr:from>
    <xdr:to>
      <xdr:col>12</xdr:col>
      <xdr:colOff>206125</xdr:colOff>
      <xdr:row>333</xdr:row>
      <xdr:rowOff>153818</xdr:rowOff>
    </xdr:to>
    <xdr:grpSp>
      <xdr:nvGrpSpPr>
        <xdr:cNvPr id="2259" name="Gruppieren 2258"/>
        <xdr:cNvGrpSpPr/>
      </xdr:nvGrpSpPr>
      <xdr:grpSpPr>
        <a:xfrm>
          <a:off x="6137625" y="66975780"/>
          <a:ext cx="412150" cy="776963"/>
          <a:chOff x="3258122" y="972939"/>
          <a:chExt cx="412887" cy="777862"/>
        </a:xfrm>
      </xdr:grpSpPr>
      <xdr:sp macro="" textlink="">
        <xdr:nvSpPr>
          <xdr:cNvPr id="2260" name="Textfeld 225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61" name="Gruppieren 226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62" name="Gerade Verbindung mit Pfeil 226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63" name="Ellipse 226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64" name="Gerade Verbindung mit Pfeil 226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65" name="Gerade Verbindung mit Pfeil 226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66" name="Gerade Verbindung mit Pfeil 226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67" name="Gerade Verbindung mit Pfeil 226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334</xdr:row>
      <xdr:rowOff>189034</xdr:rowOff>
    </xdr:from>
    <xdr:to>
      <xdr:col>11</xdr:col>
      <xdr:colOff>511420</xdr:colOff>
      <xdr:row>338</xdr:row>
      <xdr:rowOff>79129</xdr:rowOff>
    </xdr:to>
    <xdr:cxnSp macro="">
      <xdr:nvCxnSpPr>
        <xdr:cNvPr id="2268" name="Gerade Verbindung mit Pfeil 2267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329</xdr:row>
      <xdr:rowOff>8175</xdr:rowOff>
    </xdr:from>
    <xdr:to>
      <xdr:col>3</xdr:col>
      <xdr:colOff>200312</xdr:colOff>
      <xdr:row>333</xdr:row>
      <xdr:rowOff>156488</xdr:rowOff>
    </xdr:to>
    <xdr:grpSp>
      <xdr:nvGrpSpPr>
        <xdr:cNvPr id="2269" name="Gruppieren 2268"/>
        <xdr:cNvGrpSpPr/>
      </xdr:nvGrpSpPr>
      <xdr:grpSpPr>
        <a:xfrm>
          <a:off x="2502785" y="66978450"/>
          <a:ext cx="412152" cy="776963"/>
          <a:chOff x="3258122" y="972939"/>
          <a:chExt cx="412887" cy="777862"/>
        </a:xfrm>
      </xdr:grpSpPr>
      <xdr:sp macro="" textlink="">
        <xdr:nvSpPr>
          <xdr:cNvPr id="2270" name="Textfeld 226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71" name="Gruppieren 227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72" name="Gerade Verbindung mit Pfeil 227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73" name="Ellipse 227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74" name="Gerade Verbindung mit Pfeil 227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75" name="Gerade Verbindung mit Pfeil 227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76" name="Gerade Verbindung mit Pfeil 227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77" name="Gerade Verbindung mit Pfeil 227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352</xdr:row>
      <xdr:rowOff>8175</xdr:rowOff>
    </xdr:from>
    <xdr:to>
      <xdr:col>6</xdr:col>
      <xdr:colOff>200312</xdr:colOff>
      <xdr:row>356</xdr:row>
      <xdr:rowOff>156488</xdr:rowOff>
    </xdr:to>
    <xdr:grpSp>
      <xdr:nvGrpSpPr>
        <xdr:cNvPr id="2278" name="Gruppieren 2277"/>
        <xdr:cNvGrpSpPr/>
      </xdr:nvGrpSpPr>
      <xdr:grpSpPr>
        <a:xfrm>
          <a:off x="3712460" y="70883700"/>
          <a:ext cx="412152" cy="776963"/>
          <a:chOff x="3258122" y="972939"/>
          <a:chExt cx="412887" cy="777862"/>
        </a:xfrm>
      </xdr:grpSpPr>
      <xdr:sp macro="" textlink="">
        <xdr:nvSpPr>
          <xdr:cNvPr id="2279" name="Textfeld 227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80" name="Gruppieren 227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81" name="Gerade Verbindung mit Pfeil 228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82" name="Ellipse 228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83" name="Gerade Verbindung mit Pfeil 228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4" name="Gerade Verbindung mit Pfeil 228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5" name="Gerade Verbindung mit Pfeil 228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6" name="Gerade Verbindung mit Pfeil 228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352</xdr:row>
      <xdr:rowOff>8176</xdr:rowOff>
    </xdr:from>
    <xdr:to>
      <xdr:col>9</xdr:col>
      <xdr:colOff>200312</xdr:colOff>
      <xdr:row>356</xdr:row>
      <xdr:rowOff>156489</xdr:rowOff>
    </xdr:to>
    <xdr:grpSp>
      <xdr:nvGrpSpPr>
        <xdr:cNvPr id="2287" name="Gruppieren 2286"/>
        <xdr:cNvGrpSpPr/>
      </xdr:nvGrpSpPr>
      <xdr:grpSpPr>
        <a:xfrm>
          <a:off x="4922136" y="70883701"/>
          <a:ext cx="412151" cy="776963"/>
          <a:chOff x="3258122" y="972939"/>
          <a:chExt cx="412887" cy="777862"/>
        </a:xfrm>
      </xdr:grpSpPr>
      <xdr:sp macro="" textlink="">
        <xdr:nvSpPr>
          <xdr:cNvPr id="2288" name="Textfeld 228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89" name="Gruppieren 228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90" name="Gerade Verbindung mit Pfeil 228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91" name="Ellipse 229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292" name="Gerade Verbindung mit Pfeil 229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3" name="Gerade Verbindung mit Pfeil 229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4" name="Gerade Verbindung mit Pfeil 229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5" name="Gerade Verbindung mit Pfeil 229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352</xdr:row>
      <xdr:rowOff>5505</xdr:rowOff>
    </xdr:from>
    <xdr:to>
      <xdr:col>15</xdr:col>
      <xdr:colOff>206125</xdr:colOff>
      <xdr:row>356</xdr:row>
      <xdr:rowOff>153818</xdr:rowOff>
    </xdr:to>
    <xdr:grpSp>
      <xdr:nvGrpSpPr>
        <xdr:cNvPr id="2296" name="Gruppieren 2295"/>
        <xdr:cNvGrpSpPr/>
      </xdr:nvGrpSpPr>
      <xdr:grpSpPr>
        <a:xfrm>
          <a:off x="7347300" y="70881030"/>
          <a:ext cx="412150" cy="776963"/>
          <a:chOff x="3258122" y="972939"/>
          <a:chExt cx="412887" cy="777862"/>
        </a:xfrm>
      </xdr:grpSpPr>
      <xdr:sp macro="" textlink="">
        <xdr:nvSpPr>
          <xdr:cNvPr id="2297" name="Textfeld 229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298" name="Gruppieren 229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299" name="Gerade Verbindung mit Pfeil 229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00" name="Ellipse 229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01" name="Gerade Verbindung mit Pfeil 230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2" name="Gerade Verbindung mit Pfeil 230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3" name="Gerade Verbindung mit Pfeil 230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4" name="Gerade Verbindung mit Pfeil 230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352</xdr:row>
      <xdr:rowOff>3743</xdr:rowOff>
    </xdr:from>
    <xdr:to>
      <xdr:col>18</xdr:col>
      <xdr:colOff>198858</xdr:colOff>
      <xdr:row>356</xdr:row>
      <xdr:rowOff>152056</xdr:rowOff>
    </xdr:to>
    <xdr:grpSp>
      <xdr:nvGrpSpPr>
        <xdr:cNvPr id="2305" name="Gruppieren 2304"/>
        <xdr:cNvGrpSpPr/>
      </xdr:nvGrpSpPr>
      <xdr:grpSpPr>
        <a:xfrm>
          <a:off x="8549707" y="70879268"/>
          <a:ext cx="412151" cy="776963"/>
          <a:chOff x="3258122" y="972939"/>
          <a:chExt cx="412887" cy="777862"/>
        </a:xfrm>
      </xdr:grpSpPr>
      <xdr:sp macro="" textlink="">
        <xdr:nvSpPr>
          <xdr:cNvPr id="2306" name="Textfeld 230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07" name="Gruppieren 230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08" name="Gerade Verbindung mit Pfeil 230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09" name="Ellipse 230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10" name="Gerade Verbindung mit Pfeil 230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11" name="Gerade Verbindung mit Pfeil 231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12" name="Gerade Verbindung mit Pfeil 231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13" name="Gerade Verbindung mit Pfeil 231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361</xdr:row>
      <xdr:rowOff>97921</xdr:rowOff>
    </xdr:from>
    <xdr:to>
      <xdr:col>1</xdr:col>
      <xdr:colOff>273720</xdr:colOff>
      <xdr:row>364</xdr:row>
      <xdr:rowOff>7327</xdr:rowOff>
    </xdr:to>
    <xdr:cxnSp macro="">
      <xdr:nvCxnSpPr>
        <xdr:cNvPr id="2314" name="Gerade Verbindung mit Pfeil 2313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358</xdr:row>
      <xdr:rowOff>1</xdr:rowOff>
    </xdr:from>
    <xdr:to>
      <xdr:col>6</xdr:col>
      <xdr:colOff>7705</xdr:colOff>
      <xdr:row>361</xdr:row>
      <xdr:rowOff>80596</xdr:rowOff>
    </xdr:to>
    <xdr:cxnSp macro="">
      <xdr:nvCxnSpPr>
        <xdr:cNvPr id="2315" name="Gerade Verbindung mit Pfeil 2314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361</xdr:row>
      <xdr:rowOff>94710</xdr:rowOff>
    </xdr:from>
    <xdr:to>
      <xdr:col>17</xdr:col>
      <xdr:colOff>505560</xdr:colOff>
      <xdr:row>361</xdr:row>
      <xdr:rowOff>94710</xdr:rowOff>
    </xdr:to>
    <xdr:cxnSp macro="">
      <xdr:nvCxnSpPr>
        <xdr:cNvPr id="2316" name="Gerade Verbindung mit Pfeil 2315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358</xdr:row>
      <xdr:rowOff>0</xdr:rowOff>
    </xdr:from>
    <xdr:to>
      <xdr:col>9</xdr:col>
      <xdr:colOff>0</xdr:colOff>
      <xdr:row>361</xdr:row>
      <xdr:rowOff>80595</xdr:rowOff>
    </xdr:to>
    <xdr:cxnSp macro="">
      <xdr:nvCxnSpPr>
        <xdr:cNvPr id="2317" name="Gerade Verbindung mit Pfeil 2316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357</xdr:row>
      <xdr:rowOff>189034</xdr:rowOff>
    </xdr:from>
    <xdr:to>
      <xdr:col>14</xdr:col>
      <xdr:colOff>511420</xdr:colOff>
      <xdr:row>361</xdr:row>
      <xdr:rowOff>79129</xdr:rowOff>
    </xdr:to>
    <xdr:cxnSp macro="">
      <xdr:nvCxnSpPr>
        <xdr:cNvPr id="2318" name="Gerade Verbindung mit Pfeil 2317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357</xdr:row>
      <xdr:rowOff>187568</xdr:rowOff>
    </xdr:from>
    <xdr:to>
      <xdr:col>17</xdr:col>
      <xdr:colOff>509955</xdr:colOff>
      <xdr:row>361</xdr:row>
      <xdr:rowOff>77663</xdr:rowOff>
    </xdr:to>
    <xdr:cxnSp macro="">
      <xdr:nvCxnSpPr>
        <xdr:cNvPr id="2319" name="Gerade Verbindung mit Pfeil 2318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358</xdr:row>
      <xdr:rowOff>5862</xdr:rowOff>
    </xdr:from>
    <xdr:to>
      <xdr:col>2</xdr:col>
      <xdr:colOff>511797</xdr:colOff>
      <xdr:row>361</xdr:row>
      <xdr:rowOff>84568</xdr:rowOff>
    </xdr:to>
    <xdr:cxnSp macro="">
      <xdr:nvCxnSpPr>
        <xdr:cNvPr id="2320" name="Gerade Verbindung mit Pfeil 2319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365</xdr:row>
      <xdr:rowOff>14654</xdr:rowOff>
    </xdr:from>
    <xdr:to>
      <xdr:col>1</xdr:col>
      <xdr:colOff>276226</xdr:colOff>
      <xdr:row>365</xdr:row>
      <xdr:rowOff>155264</xdr:rowOff>
    </xdr:to>
    <xdr:cxnSp macro="">
      <xdr:nvCxnSpPr>
        <xdr:cNvPr id="2321" name="Gerade Verbindung mit Pfeil 2320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352</xdr:row>
      <xdr:rowOff>5505</xdr:rowOff>
    </xdr:from>
    <xdr:to>
      <xdr:col>12</xdr:col>
      <xdr:colOff>206125</xdr:colOff>
      <xdr:row>356</xdr:row>
      <xdr:rowOff>153818</xdr:rowOff>
    </xdr:to>
    <xdr:grpSp>
      <xdr:nvGrpSpPr>
        <xdr:cNvPr id="2322" name="Gruppieren 2321"/>
        <xdr:cNvGrpSpPr/>
      </xdr:nvGrpSpPr>
      <xdr:grpSpPr>
        <a:xfrm>
          <a:off x="6137625" y="70881030"/>
          <a:ext cx="412150" cy="776963"/>
          <a:chOff x="3258122" y="972939"/>
          <a:chExt cx="412887" cy="777862"/>
        </a:xfrm>
      </xdr:grpSpPr>
      <xdr:sp macro="" textlink="">
        <xdr:nvSpPr>
          <xdr:cNvPr id="2323" name="Textfeld 232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24" name="Gruppieren 232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25" name="Gerade Verbindung mit Pfeil 232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26" name="Ellipse 232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27" name="Gerade Verbindung mit Pfeil 232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28" name="Gerade Verbindung mit Pfeil 232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29" name="Gerade Verbindung mit Pfeil 232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30" name="Gerade Verbindung mit Pfeil 232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357</xdr:row>
      <xdr:rowOff>189034</xdr:rowOff>
    </xdr:from>
    <xdr:to>
      <xdr:col>11</xdr:col>
      <xdr:colOff>511420</xdr:colOff>
      <xdr:row>361</xdr:row>
      <xdr:rowOff>79129</xdr:rowOff>
    </xdr:to>
    <xdr:cxnSp macro="">
      <xdr:nvCxnSpPr>
        <xdr:cNvPr id="2331" name="Gerade Verbindung mit Pfeil 2330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352</xdr:row>
      <xdr:rowOff>8175</xdr:rowOff>
    </xdr:from>
    <xdr:to>
      <xdr:col>3</xdr:col>
      <xdr:colOff>200312</xdr:colOff>
      <xdr:row>356</xdr:row>
      <xdr:rowOff>156488</xdr:rowOff>
    </xdr:to>
    <xdr:grpSp>
      <xdr:nvGrpSpPr>
        <xdr:cNvPr id="2332" name="Gruppieren 2331"/>
        <xdr:cNvGrpSpPr/>
      </xdr:nvGrpSpPr>
      <xdr:grpSpPr>
        <a:xfrm>
          <a:off x="2502785" y="70883700"/>
          <a:ext cx="412152" cy="776963"/>
          <a:chOff x="3258122" y="972939"/>
          <a:chExt cx="412887" cy="777862"/>
        </a:xfrm>
      </xdr:grpSpPr>
      <xdr:sp macro="" textlink="">
        <xdr:nvSpPr>
          <xdr:cNvPr id="2333" name="Textfeld 233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34" name="Gruppieren 233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35" name="Gerade Verbindung mit Pfeil 233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36" name="Ellipse 233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37" name="Gerade Verbindung mit Pfeil 233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38" name="Gerade Verbindung mit Pfeil 233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39" name="Gerade Verbindung mit Pfeil 233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0" name="Gerade Verbindung mit Pfeil 233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375</xdr:row>
      <xdr:rowOff>8175</xdr:rowOff>
    </xdr:from>
    <xdr:to>
      <xdr:col>6</xdr:col>
      <xdr:colOff>200312</xdr:colOff>
      <xdr:row>379</xdr:row>
      <xdr:rowOff>156488</xdr:rowOff>
    </xdr:to>
    <xdr:grpSp>
      <xdr:nvGrpSpPr>
        <xdr:cNvPr id="2341" name="Gruppieren 2340"/>
        <xdr:cNvGrpSpPr/>
      </xdr:nvGrpSpPr>
      <xdr:grpSpPr>
        <a:xfrm>
          <a:off x="3712460" y="75893850"/>
          <a:ext cx="412152" cy="776963"/>
          <a:chOff x="3258122" y="972939"/>
          <a:chExt cx="412887" cy="777862"/>
        </a:xfrm>
      </xdr:grpSpPr>
      <xdr:sp macro="" textlink="">
        <xdr:nvSpPr>
          <xdr:cNvPr id="2342" name="Textfeld 234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43" name="Gruppieren 234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44" name="Gerade Verbindung mit Pfeil 234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45" name="Ellipse 234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46" name="Gerade Verbindung mit Pfeil 234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7" name="Gerade Verbindung mit Pfeil 234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8" name="Gerade Verbindung mit Pfeil 234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9" name="Gerade Verbindung mit Pfeil 234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375</xdr:row>
      <xdr:rowOff>8176</xdr:rowOff>
    </xdr:from>
    <xdr:to>
      <xdr:col>9</xdr:col>
      <xdr:colOff>200312</xdr:colOff>
      <xdr:row>379</xdr:row>
      <xdr:rowOff>156489</xdr:rowOff>
    </xdr:to>
    <xdr:grpSp>
      <xdr:nvGrpSpPr>
        <xdr:cNvPr id="2350" name="Gruppieren 2349"/>
        <xdr:cNvGrpSpPr/>
      </xdr:nvGrpSpPr>
      <xdr:grpSpPr>
        <a:xfrm>
          <a:off x="4922136" y="75893851"/>
          <a:ext cx="412151" cy="776963"/>
          <a:chOff x="3258122" y="972939"/>
          <a:chExt cx="412887" cy="777862"/>
        </a:xfrm>
      </xdr:grpSpPr>
      <xdr:sp macro="" textlink="">
        <xdr:nvSpPr>
          <xdr:cNvPr id="2351" name="Textfeld 235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52" name="Gruppieren 235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53" name="Gerade Verbindung mit Pfeil 235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54" name="Ellipse 235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55" name="Gerade Verbindung mit Pfeil 235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56" name="Gerade Verbindung mit Pfeil 235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57" name="Gerade Verbindung mit Pfeil 235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58" name="Gerade Verbindung mit Pfeil 235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375</xdr:row>
      <xdr:rowOff>5505</xdr:rowOff>
    </xdr:from>
    <xdr:to>
      <xdr:col>15</xdr:col>
      <xdr:colOff>206125</xdr:colOff>
      <xdr:row>379</xdr:row>
      <xdr:rowOff>153818</xdr:rowOff>
    </xdr:to>
    <xdr:grpSp>
      <xdr:nvGrpSpPr>
        <xdr:cNvPr id="2359" name="Gruppieren 2358"/>
        <xdr:cNvGrpSpPr/>
      </xdr:nvGrpSpPr>
      <xdr:grpSpPr>
        <a:xfrm>
          <a:off x="7347300" y="75891180"/>
          <a:ext cx="412150" cy="776963"/>
          <a:chOff x="3258122" y="972939"/>
          <a:chExt cx="412887" cy="777862"/>
        </a:xfrm>
      </xdr:grpSpPr>
      <xdr:sp macro="" textlink="">
        <xdr:nvSpPr>
          <xdr:cNvPr id="2360" name="Textfeld 235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61" name="Gruppieren 236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62" name="Gerade Verbindung mit Pfeil 236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63" name="Ellipse 236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64" name="Gerade Verbindung mit Pfeil 236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65" name="Gerade Verbindung mit Pfeil 236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66" name="Gerade Verbindung mit Pfeil 236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67" name="Gerade Verbindung mit Pfeil 236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375</xdr:row>
      <xdr:rowOff>3743</xdr:rowOff>
    </xdr:from>
    <xdr:to>
      <xdr:col>18</xdr:col>
      <xdr:colOff>198858</xdr:colOff>
      <xdr:row>379</xdr:row>
      <xdr:rowOff>152056</xdr:rowOff>
    </xdr:to>
    <xdr:grpSp>
      <xdr:nvGrpSpPr>
        <xdr:cNvPr id="2368" name="Gruppieren 2367"/>
        <xdr:cNvGrpSpPr/>
      </xdr:nvGrpSpPr>
      <xdr:grpSpPr>
        <a:xfrm>
          <a:off x="8549707" y="75889418"/>
          <a:ext cx="412151" cy="776963"/>
          <a:chOff x="3258122" y="972939"/>
          <a:chExt cx="412887" cy="777862"/>
        </a:xfrm>
      </xdr:grpSpPr>
      <xdr:sp macro="" textlink="">
        <xdr:nvSpPr>
          <xdr:cNvPr id="2369" name="Textfeld 236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70" name="Gruppieren 236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71" name="Gerade Verbindung mit Pfeil 237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72" name="Ellipse 237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73" name="Gerade Verbindung mit Pfeil 237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74" name="Gerade Verbindung mit Pfeil 237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75" name="Gerade Verbindung mit Pfeil 237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76" name="Gerade Verbindung mit Pfeil 237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384</xdr:row>
      <xdr:rowOff>97921</xdr:rowOff>
    </xdr:from>
    <xdr:to>
      <xdr:col>1</xdr:col>
      <xdr:colOff>273720</xdr:colOff>
      <xdr:row>387</xdr:row>
      <xdr:rowOff>7327</xdr:rowOff>
    </xdr:to>
    <xdr:cxnSp macro="">
      <xdr:nvCxnSpPr>
        <xdr:cNvPr id="2377" name="Gerade Verbindung mit Pfeil 2376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381</xdr:row>
      <xdr:rowOff>1</xdr:rowOff>
    </xdr:from>
    <xdr:to>
      <xdr:col>6</xdr:col>
      <xdr:colOff>7705</xdr:colOff>
      <xdr:row>384</xdr:row>
      <xdr:rowOff>80596</xdr:rowOff>
    </xdr:to>
    <xdr:cxnSp macro="">
      <xdr:nvCxnSpPr>
        <xdr:cNvPr id="2378" name="Gerade Verbindung mit Pfeil 2377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384</xdr:row>
      <xdr:rowOff>94710</xdr:rowOff>
    </xdr:from>
    <xdr:to>
      <xdr:col>17</xdr:col>
      <xdr:colOff>505560</xdr:colOff>
      <xdr:row>384</xdr:row>
      <xdr:rowOff>94710</xdr:rowOff>
    </xdr:to>
    <xdr:cxnSp macro="">
      <xdr:nvCxnSpPr>
        <xdr:cNvPr id="2379" name="Gerade Verbindung mit Pfeil 2378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381</xdr:row>
      <xdr:rowOff>0</xdr:rowOff>
    </xdr:from>
    <xdr:to>
      <xdr:col>9</xdr:col>
      <xdr:colOff>0</xdr:colOff>
      <xdr:row>384</xdr:row>
      <xdr:rowOff>80595</xdr:rowOff>
    </xdr:to>
    <xdr:cxnSp macro="">
      <xdr:nvCxnSpPr>
        <xdr:cNvPr id="2380" name="Gerade Verbindung mit Pfeil 2379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380</xdr:row>
      <xdr:rowOff>189034</xdr:rowOff>
    </xdr:from>
    <xdr:to>
      <xdr:col>14</xdr:col>
      <xdr:colOff>511420</xdr:colOff>
      <xdr:row>384</xdr:row>
      <xdr:rowOff>79129</xdr:rowOff>
    </xdr:to>
    <xdr:cxnSp macro="">
      <xdr:nvCxnSpPr>
        <xdr:cNvPr id="2381" name="Gerade Verbindung mit Pfeil 2380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380</xdr:row>
      <xdr:rowOff>187568</xdr:rowOff>
    </xdr:from>
    <xdr:to>
      <xdr:col>17</xdr:col>
      <xdr:colOff>509955</xdr:colOff>
      <xdr:row>384</xdr:row>
      <xdr:rowOff>77663</xdr:rowOff>
    </xdr:to>
    <xdr:cxnSp macro="">
      <xdr:nvCxnSpPr>
        <xdr:cNvPr id="2382" name="Gerade Verbindung mit Pfeil 2381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381</xdr:row>
      <xdr:rowOff>5862</xdr:rowOff>
    </xdr:from>
    <xdr:to>
      <xdr:col>2</xdr:col>
      <xdr:colOff>511797</xdr:colOff>
      <xdr:row>384</xdr:row>
      <xdr:rowOff>84568</xdr:rowOff>
    </xdr:to>
    <xdr:cxnSp macro="">
      <xdr:nvCxnSpPr>
        <xdr:cNvPr id="2383" name="Gerade Verbindung mit Pfeil 2382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388</xdr:row>
      <xdr:rowOff>14654</xdr:rowOff>
    </xdr:from>
    <xdr:to>
      <xdr:col>1</xdr:col>
      <xdr:colOff>276226</xdr:colOff>
      <xdr:row>388</xdr:row>
      <xdr:rowOff>155264</xdr:rowOff>
    </xdr:to>
    <xdr:cxnSp macro="">
      <xdr:nvCxnSpPr>
        <xdr:cNvPr id="2384" name="Gerade Verbindung mit Pfeil 2383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375</xdr:row>
      <xdr:rowOff>5505</xdr:rowOff>
    </xdr:from>
    <xdr:to>
      <xdr:col>12</xdr:col>
      <xdr:colOff>206125</xdr:colOff>
      <xdr:row>379</xdr:row>
      <xdr:rowOff>153818</xdr:rowOff>
    </xdr:to>
    <xdr:grpSp>
      <xdr:nvGrpSpPr>
        <xdr:cNvPr id="2385" name="Gruppieren 2384"/>
        <xdr:cNvGrpSpPr/>
      </xdr:nvGrpSpPr>
      <xdr:grpSpPr>
        <a:xfrm>
          <a:off x="6137625" y="75891180"/>
          <a:ext cx="412150" cy="776963"/>
          <a:chOff x="3258122" y="972939"/>
          <a:chExt cx="412887" cy="777862"/>
        </a:xfrm>
      </xdr:grpSpPr>
      <xdr:sp macro="" textlink="">
        <xdr:nvSpPr>
          <xdr:cNvPr id="2386" name="Textfeld 238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87" name="Gruppieren 238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88" name="Gerade Verbindung mit Pfeil 238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89" name="Ellipse 238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390" name="Gerade Verbindung mit Pfeil 238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91" name="Gerade Verbindung mit Pfeil 239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92" name="Gerade Verbindung mit Pfeil 239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93" name="Gerade Verbindung mit Pfeil 239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380</xdr:row>
      <xdr:rowOff>189034</xdr:rowOff>
    </xdr:from>
    <xdr:to>
      <xdr:col>11</xdr:col>
      <xdr:colOff>511420</xdr:colOff>
      <xdr:row>384</xdr:row>
      <xdr:rowOff>79129</xdr:rowOff>
    </xdr:to>
    <xdr:cxnSp macro="">
      <xdr:nvCxnSpPr>
        <xdr:cNvPr id="2394" name="Gerade Verbindung mit Pfeil 2393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375</xdr:row>
      <xdr:rowOff>8175</xdr:rowOff>
    </xdr:from>
    <xdr:to>
      <xdr:col>3</xdr:col>
      <xdr:colOff>200312</xdr:colOff>
      <xdr:row>379</xdr:row>
      <xdr:rowOff>156488</xdr:rowOff>
    </xdr:to>
    <xdr:grpSp>
      <xdr:nvGrpSpPr>
        <xdr:cNvPr id="2395" name="Gruppieren 2394"/>
        <xdr:cNvGrpSpPr/>
      </xdr:nvGrpSpPr>
      <xdr:grpSpPr>
        <a:xfrm>
          <a:off x="2502785" y="75893850"/>
          <a:ext cx="412152" cy="776963"/>
          <a:chOff x="3258122" y="972939"/>
          <a:chExt cx="412887" cy="777862"/>
        </a:xfrm>
      </xdr:grpSpPr>
      <xdr:sp macro="" textlink="">
        <xdr:nvSpPr>
          <xdr:cNvPr id="2396" name="Textfeld 239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397" name="Gruppieren 239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398" name="Gerade Verbindung mit Pfeil 239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99" name="Ellipse 239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00" name="Gerade Verbindung mit Pfeil 239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01" name="Gerade Verbindung mit Pfeil 240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02" name="Gerade Verbindung mit Pfeil 240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03" name="Gerade Verbindung mit Pfeil 240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398</xdr:row>
      <xdr:rowOff>8175</xdr:rowOff>
    </xdr:from>
    <xdr:to>
      <xdr:col>6</xdr:col>
      <xdr:colOff>200312</xdr:colOff>
      <xdr:row>402</xdr:row>
      <xdr:rowOff>156488</xdr:rowOff>
    </xdr:to>
    <xdr:grpSp>
      <xdr:nvGrpSpPr>
        <xdr:cNvPr id="2404" name="Gruppieren 2403"/>
        <xdr:cNvGrpSpPr/>
      </xdr:nvGrpSpPr>
      <xdr:grpSpPr>
        <a:xfrm>
          <a:off x="3712460" y="80904000"/>
          <a:ext cx="412152" cy="776963"/>
          <a:chOff x="3258122" y="972939"/>
          <a:chExt cx="412887" cy="777862"/>
        </a:xfrm>
      </xdr:grpSpPr>
      <xdr:sp macro="" textlink="">
        <xdr:nvSpPr>
          <xdr:cNvPr id="2405" name="Textfeld 240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06" name="Gruppieren 240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07" name="Gerade Verbindung mit Pfeil 240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08" name="Ellipse 240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09" name="Gerade Verbindung mit Pfeil 240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0" name="Gerade Verbindung mit Pfeil 240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1" name="Gerade Verbindung mit Pfeil 241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2" name="Gerade Verbindung mit Pfeil 241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398</xdr:row>
      <xdr:rowOff>8176</xdr:rowOff>
    </xdr:from>
    <xdr:to>
      <xdr:col>9</xdr:col>
      <xdr:colOff>200312</xdr:colOff>
      <xdr:row>402</xdr:row>
      <xdr:rowOff>156489</xdr:rowOff>
    </xdr:to>
    <xdr:grpSp>
      <xdr:nvGrpSpPr>
        <xdr:cNvPr id="2413" name="Gruppieren 2412"/>
        <xdr:cNvGrpSpPr/>
      </xdr:nvGrpSpPr>
      <xdr:grpSpPr>
        <a:xfrm>
          <a:off x="4922136" y="80904001"/>
          <a:ext cx="412151" cy="776963"/>
          <a:chOff x="3258122" y="972939"/>
          <a:chExt cx="412887" cy="777862"/>
        </a:xfrm>
      </xdr:grpSpPr>
      <xdr:sp macro="" textlink="">
        <xdr:nvSpPr>
          <xdr:cNvPr id="2414" name="Textfeld 241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15" name="Gruppieren 241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16" name="Gerade Verbindung mit Pfeil 241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17" name="Ellipse 241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18" name="Gerade Verbindung mit Pfeil 241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19" name="Gerade Verbindung mit Pfeil 241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0" name="Gerade Verbindung mit Pfeil 241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1" name="Gerade Verbindung mit Pfeil 242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398</xdr:row>
      <xdr:rowOff>5505</xdr:rowOff>
    </xdr:from>
    <xdr:to>
      <xdr:col>15</xdr:col>
      <xdr:colOff>206125</xdr:colOff>
      <xdr:row>402</xdr:row>
      <xdr:rowOff>153818</xdr:rowOff>
    </xdr:to>
    <xdr:grpSp>
      <xdr:nvGrpSpPr>
        <xdr:cNvPr id="2422" name="Gruppieren 2421"/>
        <xdr:cNvGrpSpPr/>
      </xdr:nvGrpSpPr>
      <xdr:grpSpPr>
        <a:xfrm>
          <a:off x="7347300" y="80901330"/>
          <a:ext cx="412150" cy="776963"/>
          <a:chOff x="3258122" y="972939"/>
          <a:chExt cx="412887" cy="777862"/>
        </a:xfrm>
      </xdr:grpSpPr>
      <xdr:sp macro="" textlink="">
        <xdr:nvSpPr>
          <xdr:cNvPr id="2423" name="Textfeld 242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24" name="Gruppieren 242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25" name="Gerade Verbindung mit Pfeil 242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26" name="Ellipse 242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27" name="Gerade Verbindung mit Pfeil 242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8" name="Gerade Verbindung mit Pfeil 242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9" name="Gerade Verbindung mit Pfeil 242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0" name="Gerade Verbindung mit Pfeil 242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398</xdr:row>
      <xdr:rowOff>3743</xdr:rowOff>
    </xdr:from>
    <xdr:to>
      <xdr:col>18</xdr:col>
      <xdr:colOff>198858</xdr:colOff>
      <xdr:row>402</xdr:row>
      <xdr:rowOff>152056</xdr:rowOff>
    </xdr:to>
    <xdr:grpSp>
      <xdr:nvGrpSpPr>
        <xdr:cNvPr id="2431" name="Gruppieren 2430"/>
        <xdr:cNvGrpSpPr/>
      </xdr:nvGrpSpPr>
      <xdr:grpSpPr>
        <a:xfrm>
          <a:off x="8549707" y="80899568"/>
          <a:ext cx="412151" cy="776963"/>
          <a:chOff x="3258122" y="972939"/>
          <a:chExt cx="412887" cy="777862"/>
        </a:xfrm>
      </xdr:grpSpPr>
      <xdr:sp macro="" textlink="">
        <xdr:nvSpPr>
          <xdr:cNvPr id="2432" name="Textfeld 243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33" name="Gruppieren 243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34" name="Gerade Verbindung mit Pfeil 243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35" name="Ellipse 243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36" name="Gerade Verbindung mit Pfeil 243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7" name="Gerade Verbindung mit Pfeil 243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8" name="Gerade Verbindung mit Pfeil 243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39" name="Gerade Verbindung mit Pfeil 243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407</xdr:row>
      <xdr:rowOff>97921</xdr:rowOff>
    </xdr:from>
    <xdr:to>
      <xdr:col>1</xdr:col>
      <xdr:colOff>273720</xdr:colOff>
      <xdr:row>410</xdr:row>
      <xdr:rowOff>7327</xdr:rowOff>
    </xdr:to>
    <xdr:cxnSp macro="">
      <xdr:nvCxnSpPr>
        <xdr:cNvPr id="2440" name="Gerade Verbindung mit Pfeil 2439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404</xdr:row>
      <xdr:rowOff>1</xdr:rowOff>
    </xdr:from>
    <xdr:to>
      <xdr:col>6</xdr:col>
      <xdr:colOff>7705</xdr:colOff>
      <xdr:row>407</xdr:row>
      <xdr:rowOff>80596</xdr:rowOff>
    </xdr:to>
    <xdr:cxnSp macro="">
      <xdr:nvCxnSpPr>
        <xdr:cNvPr id="2441" name="Gerade Verbindung mit Pfeil 2440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407</xdr:row>
      <xdr:rowOff>94710</xdr:rowOff>
    </xdr:from>
    <xdr:to>
      <xdr:col>17</xdr:col>
      <xdr:colOff>505560</xdr:colOff>
      <xdr:row>407</xdr:row>
      <xdr:rowOff>94710</xdr:rowOff>
    </xdr:to>
    <xdr:cxnSp macro="">
      <xdr:nvCxnSpPr>
        <xdr:cNvPr id="2442" name="Gerade Verbindung mit Pfeil 2441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404</xdr:row>
      <xdr:rowOff>0</xdr:rowOff>
    </xdr:from>
    <xdr:to>
      <xdr:col>9</xdr:col>
      <xdr:colOff>0</xdr:colOff>
      <xdr:row>407</xdr:row>
      <xdr:rowOff>80595</xdr:rowOff>
    </xdr:to>
    <xdr:cxnSp macro="">
      <xdr:nvCxnSpPr>
        <xdr:cNvPr id="2443" name="Gerade Verbindung mit Pfeil 2442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403</xdr:row>
      <xdr:rowOff>189034</xdr:rowOff>
    </xdr:from>
    <xdr:to>
      <xdr:col>14</xdr:col>
      <xdr:colOff>511420</xdr:colOff>
      <xdr:row>407</xdr:row>
      <xdr:rowOff>79129</xdr:rowOff>
    </xdr:to>
    <xdr:cxnSp macro="">
      <xdr:nvCxnSpPr>
        <xdr:cNvPr id="2444" name="Gerade Verbindung mit Pfeil 2443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403</xdr:row>
      <xdr:rowOff>187568</xdr:rowOff>
    </xdr:from>
    <xdr:to>
      <xdr:col>17</xdr:col>
      <xdr:colOff>509955</xdr:colOff>
      <xdr:row>407</xdr:row>
      <xdr:rowOff>77663</xdr:rowOff>
    </xdr:to>
    <xdr:cxnSp macro="">
      <xdr:nvCxnSpPr>
        <xdr:cNvPr id="2445" name="Gerade Verbindung mit Pfeil 2444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404</xdr:row>
      <xdr:rowOff>5862</xdr:rowOff>
    </xdr:from>
    <xdr:to>
      <xdr:col>2</xdr:col>
      <xdr:colOff>511797</xdr:colOff>
      <xdr:row>407</xdr:row>
      <xdr:rowOff>84568</xdr:rowOff>
    </xdr:to>
    <xdr:cxnSp macro="">
      <xdr:nvCxnSpPr>
        <xdr:cNvPr id="2446" name="Gerade Verbindung mit Pfeil 2445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411</xdr:row>
      <xdr:rowOff>14654</xdr:rowOff>
    </xdr:from>
    <xdr:to>
      <xdr:col>1</xdr:col>
      <xdr:colOff>276226</xdr:colOff>
      <xdr:row>411</xdr:row>
      <xdr:rowOff>155264</xdr:rowOff>
    </xdr:to>
    <xdr:cxnSp macro="">
      <xdr:nvCxnSpPr>
        <xdr:cNvPr id="2447" name="Gerade Verbindung mit Pfeil 2446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398</xdr:row>
      <xdr:rowOff>5505</xdr:rowOff>
    </xdr:from>
    <xdr:to>
      <xdr:col>12</xdr:col>
      <xdr:colOff>206125</xdr:colOff>
      <xdr:row>402</xdr:row>
      <xdr:rowOff>153818</xdr:rowOff>
    </xdr:to>
    <xdr:grpSp>
      <xdr:nvGrpSpPr>
        <xdr:cNvPr id="2448" name="Gruppieren 2447"/>
        <xdr:cNvGrpSpPr/>
      </xdr:nvGrpSpPr>
      <xdr:grpSpPr>
        <a:xfrm>
          <a:off x="6137625" y="80901330"/>
          <a:ext cx="412150" cy="776963"/>
          <a:chOff x="3258122" y="972939"/>
          <a:chExt cx="412887" cy="777862"/>
        </a:xfrm>
      </xdr:grpSpPr>
      <xdr:sp macro="" textlink="">
        <xdr:nvSpPr>
          <xdr:cNvPr id="2449" name="Textfeld 244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50" name="Gruppieren 244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51" name="Gerade Verbindung mit Pfeil 245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52" name="Ellipse 245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53" name="Gerade Verbindung mit Pfeil 245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54" name="Gerade Verbindung mit Pfeil 245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55" name="Gerade Verbindung mit Pfeil 245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56" name="Gerade Verbindung mit Pfeil 245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403</xdr:row>
      <xdr:rowOff>189034</xdr:rowOff>
    </xdr:from>
    <xdr:to>
      <xdr:col>11</xdr:col>
      <xdr:colOff>511420</xdr:colOff>
      <xdr:row>407</xdr:row>
      <xdr:rowOff>79129</xdr:rowOff>
    </xdr:to>
    <xdr:cxnSp macro="">
      <xdr:nvCxnSpPr>
        <xdr:cNvPr id="2457" name="Gerade Verbindung mit Pfeil 2456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398</xdr:row>
      <xdr:rowOff>8175</xdr:rowOff>
    </xdr:from>
    <xdr:to>
      <xdr:col>3</xdr:col>
      <xdr:colOff>200312</xdr:colOff>
      <xdr:row>402</xdr:row>
      <xdr:rowOff>156488</xdr:rowOff>
    </xdr:to>
    <xdr:grpSp>
      <xdr:nvGrpSpPr>
        <xdr:cNvPr id="2458" name="Gruppieren 2457"/>
        <xdr:cNvGrpSpPr/>
      </xdr:nvGrpSpPr>
      <xdr:grpSpPr>
        <a:xfrm>
          <a:off x="2502785" y="80904000"/>
          <a:ext cx="412152" cy="776963"/>
          <a:chOff x="3258122" y="972939"/>
          <a:chExt cx="412887" cy="777862"/>
        </a:xfrm>
      </xdr:grpSpPr>
      <xdr:sp macro="" textlink="">
        <xdr:nvSpPr>
          <xdr:cNvPr id="2459" name="Textfeld 245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60" name="Gruppieren 245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61" name="Gerade Verbindung mit Pfeil 246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62" name="Ellipse 246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63" name="Gerade Verbindung mit Pfeil 246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4" name="Gerade Verbindung mit Pfeil 246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5" name="Gerade Verbindung mit Pfeil 246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6" name="Gerade Verbindung mit Pfeil 246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421</xdr:row>
      <xdr:rowOff>8175</xdr:rowOff>
    </xdr:from>
    <xdr:to>
      <xdr:col>6</xdr:col>
      <xdr:colOff>200312</xdr:colOff>
      <xdr:row>425</xdr:row>
      <xdr:rowOff>156488</xdr:rowOff>
    </xdr:to>
    <xdr:grpSp>
      <xdr:nvGrpSpPr>
        <xdr:cNvPr id="2467" name="Gruppieren 2466"/>
        <xdr:cNvGrpSpPr/>
      </xdr:nvGrpSpPr>
      <xdr:grpSpPr>
        <a:xfrm>
          <a:off x="3712460" y="84809250"/>
          <a:ext cx="412152" cy="776963"/>
          <a:chOff x="3258122" y="972939"/>
          <a:chExt cx="412887" cy="777862"/>
        </a:xfrm>
      </xdr:grpSpPr>
      <xdr:sp macro="" textlink="">
        <xdr:nvSpPr>
          <xdr:cNvPr id="2468" name="Textfeld 246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69" name="Gruppieren 246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70" name="Gerade Verbindung mit Pfeil 246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71" name="Ellipse 247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72" name="Gerade Verbindung mit Pfeil 247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73" name="Gerade Verbindung mit Pfeil 247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74" name="Gerade Verbindung mit Pfeil 247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75" name="Gerade Verbindung mit Pfeil 247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421</xdr:row>
      <xdr:rowOff>8176</xdr:rowOff>
    </xdr:from>
    <xdr:to>
      <xdr:col>9</xdr:col>
      <xdr:colOff>200312</xdr:colOff>
      <xdr:row>425</xdr:row>
      <xdr:rowOff>156489</xdr:rowOff>
    </xdr:to>
    <xdr:grpSp>
      <xdr:nvGrpSpPr>
        <xdr:cNvPr id="2476" name="Gruppieren 2475"/>
        <xdr:cNvGrpSpPr/>
      </xdr:nvGrpSpPr>
      <xdr:grpSpPr>
        <a:xfrm>
          <a:off x="4922136" y="84809251"/>
          <a:ext cx="412151" cy="776963"/>
          <a:chOff x="3258122" y="972939"/>
          <a:chExt cx="412887" cy="777862"/>
        </a:xfrm>
      </xdr:grpSpPr>
      <xdr:sp macro="" textlink="">
        <xdr:nvSpPr>
          <xdr:cNvPr id="2477" name="Textfeld 247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78" name="Gruppieren 247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79" name="Gerade Verbindung mit Pfeil 247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80" name="Ellipse 247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81" name="Gerade Verbindung mit Pfeil 248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82" name="Gerade Verbindung mit Pfeil 248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83" name="Gerade Verbindung mit Pfeil 248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84" name="Gerade Verbindung mit Pfeil 248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421</xdr:row>
      <xdr:rowOff>5505</xdr:rowOff>
    </xdr:from>
    <xdr:to>
      <xdr:col>15</xdr:col>
      <xdr:colOff>206125</xdr:colOff>
      <xdr:row>425</xdr:row>
      <xdr:rowOff>153818</xdr:rowOff>
    </xdr:to>
    <xdr:grpSp>
      <xdr:nvGrpSpPr>
        <xdr:cNvPr id="2485" name="Gruppieren 2484"/>
        <xdr:cNvGrpSpPr/>
      </xdr:nvGrpSpPr>
      <xdr:grpSpPr>
        <a:xfrm>
          <a:off x="7347300" y="84806580"/>
          <a:ext cx="412150" cy="776963"/>
          <a:chOff x="3258122" y="972939"/>
          <a:chExt cx="412887" cy="777862"/>
        </a:xfrm>
      </xdr:grpSpPr>
      <xdr:sp macro="" textlink="">
        <xdr:nvSpPr>
          <xdr:cNvPr id="2486" name="Textfeld 248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87" name="Gruppieren 248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88" name="Gerade Verbindung mit Pfeil 248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89" name="Ellipse 248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90" name="Gerade Verbindung mit Pfeil 248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1" name="Gerade Verbindung mit Pfeil 249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2" name="Gerade Verbindung mit Pfeil 249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3" name="Gerade Verbindung mit Pfeil 249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421</xdr:row>
      <xdr:rowOff>3743</xdr:rowOff>
    </xdr:from>
    <xdr:to>
      <xdr:col>18</xdr:col>
      <xdr:colOff>198858</xdr:colOff>
      <xdr:row>425</xdr:row>
      <xdr:rowOff>152056</xdr:rowOff>
    </xdr:to>
    <xdr:grpSp>
      <xdr:nvGrpSpPr>
        <xdr:cNvPr id="2494" name="Gruppieren 2493"/>
        <xdr:cNvGrpSpPr/>
      </xdr:nvGrpSpPr>
      <xdr:grpSpPr>
        <a:xfrm>
          <a:off x="8549707" y="84804818"/>
          <a:ext cx="412151" cy="776963"/>
          <a:chOff x="3258122" y="972939"/>
          <a:chExt cx="412887" cy="777862"/>
        </a:xfrm>
      </xdr:grpSpPr>
      <xdr:sp macro="" textlink="">
        <xdr:nvSpPr>
          <xdr:cNvPr id="2495" name="Textfeld 249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496" name="Gruppieren 249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497" name="Gerade Verbindung mit Pfeil 249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98" name="Ellipse 249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499" name="Gerade Verbindung mit Pfeil 249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00" name="Gerade Verbindung mit Pfeil 249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01" name="Gerade Verbindung mit Pfeil 250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02" name="Gerade Verbindung mit Pfeil 250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430</xdr:row>
      <xdr:rowOff>97921</xdr:rowOff>
    </xdr:from>
    <xdr:to>
      <xdr:col>1</xdr:col>
      <xdr:colOff>273720</xdr:colOff>
      <xdr:row>433</xdr:row>
      <xdr:rowOff>7327</xdr:rowOff>
    </xdr:to>
    <xdr:cxnSp macro="">
      <xdr:nvCxnSpPr>
        <xdr:cNvPr id="2503" name="Gerade Verbindung mit Pfeil 2502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427</xdr:row>
      <xdr:rowOff>1</xdr:rowOff>
    </xdr:from>
    <xdr:to>
      <xdr:col>6</xdr:col>
      <xdr:colOff>7705</xdr:colOff>
      <xdr:row>430</xdr:row>
      <xdr:rowOff>80596</xdr:rowOff>
    </xdr:to>
    <xdr:cxnSp macro="">
      <xdr:nvCxnSpPr>
        <xdr:cNvPr id="2504" name="Gerade Verbindung mit Pfeil 2503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430</xdr:row>
      <xdr:rowOff>94710</xdr:rowOff>
    </xdr:from>
    <xdr:to>
      <xdr:col>17</xdr:col>
      <xdr:colOff>505560</xdr:colOff>
      <xdr:row>430</xdr:row>
      <xdr:rowOff>94710</xdr:rowOff>
    </xdr:to>
    <xdr:cxnSp macro="">
      <xdr:nvCxnSpPr>
        <xdr:cNvPr id="2505" name="Gerade Verbindung mit Pfeil 2504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427</xdr:row>
      <xdr:rowOff>0</xdr:rowOff>
    </xdr:from>
    <xdr:to>
      <xdr:col>9</xdr:col>
      <xdr:colOff>0</xdr:colOff>
      <xdr:row>430</xdr:row>
      <xdr:rowOff>80595</xdr:rowOff>
    </xdr:to>
    <xdr:cxnSp macro="">
      <xdr:nvCxnSpPr>
        <xdr:cNvPr id="2506" name="Gerade Verbindung mit Pfeil 2505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426</xdr:row>
      <xdr:rowOff>189034</xdr:rowOff>
    </xdr:from>
    <xdr:to>
      <xdr:col>14</xdr:col>
      <xdr:colOff>511420</xdr:colOff>
      <xdr:row>430</xdr:row>
      <xdr:rowOff>79129</xdr:rowOff>
    </xdr:to>
    <xdr:cxnSp macro="">
      <xdr:nvCxnSpPr>
        <xdr:cNvPr id="2507" name="Gerade Verbindung mit Pfeil 2506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426</xdr:row>
      <xdr:rowOff>187568</xdr:rowOff>
    </xdr:from>
    <xdr:to>
      <xdr:col>17</xdr:col>
      <xdr:colOff>509955</xdr:colOff>
      <xdr:row>430</xdr:row>
      <xdr:rowOff>77663</xdr:rowOff>
    </xdr:to>
    <xdr:cxnSp macro="">
      <xdr:nvCxnSpPr>
        <xdr:cNvPr id="2508" name="Gerade Verbindung mit Pfeil 2507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427</xdr:row>
      <xdr:rowOff>5862</xdr:rowOff>
    </xdr:from>
    <xdr:to>
      <xdr:col>2</xdr:col>
      <xdr:colOff>511797</xdr:colOff>
      <xdr:row>430</xdr:row>
      <xdr:rowOff>84568</xdr:rowOff>
    </xdr:to>
    <xdr:cxnSp macro="">
      <xdr:nvCxnSpPr>
        <xdr:cNvPr id="2509" name="Gerade Verbindung mit Pfeil 2508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434</xdr:row>
      <xdr:rowOff>14654</xdr:rowOff>
    </xdr:from>
    <xdr:to>
      <xdr:col>1</xdr:col>
      <xdr:colOff>276226</xdr:colOff>
      <xdr:row>434</xdr:row>
      <xdr:rowOff>155264</xdr:rowOff>
    </xdr:to>
    <xdr:cxnSp macro="">
      <xdr:nvCxnSpPr>
        <xdr:cNvPr id="2510" name="Gerade Verbindung mit Pfeil 2509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421</xdr:row>
      <xdr:rowOff>5505</xdr:rowOff>
    </xdr:from>
    <xdr:to>
      <xdr:col>12</xdr:col>
      <xdr:colOff>206125</xdr:colOff>
      <xdr:row>425</xdr:row>
      <xdr:rowOff>153818</xdr:rowOff>
    </xdr:to>
    <xdr:grpSp>
      <xdr:nvGrpSpPr>
        <xdr:cNvPr id="2511" name="Gruppieren 2510"/>
        <xdr:cNvGrpSpPr/>
      </xdr:nvGrpSpPr>
      <xdr:grpSpPr>
        <a:xfrm>
          <a:off x="6137625" y="84806580"/>
          <a:ext cx="412150" cy="776963"/>
          <a:chOff x="3258122" y="972939"/>
          <a:chExt cx="412887" cy="777862"/>
        </a:xfrm>
      </xdr:grpSpPr>
      <xdr:sp macro="" textlink="">
        <xdr:nvSpPr>
          <xdr:cNvPr id="2512" name="Textfeld 251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13" name="Gruppieren 251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14" name="Gerade Verbindung mit Pfeil 251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15" name="Ellipse 251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16" name="Gerade Verbindung mit Pfeil 251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17" name="Gerade Verbindung mit Pfeil 251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18" name="Gerade Verbindung mit Pfeil 251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19" name="Gerade Verbindung mit Pfeil 251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426</xdr:row>
      <xdr:rowOff>189034</xdr:rowOff>
    </xdr:from>
    <xdr:to>
      <xdr:col>11</xdr:col>
      <xdr:colOff>511420</xdr:colOff>
      <xdr:row>430</xdr:row>
      <xdr:rowOff>79129</xdr:rowOff>
    </xdr:to>
    <xdr:cxnSp macro="">
      <xdr:nvCxnSpPr>
        <xdr:cNvPr id="2520" name="Gerade Verbindung mit Pfeil 2519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421</xdr:row>
      <xdr:rowOff>8175</xdr:rowOff>
    </xdr:from>
    <xdr:to>
      <xdr:col>3</xdr:col>
      <xdr:colOff>200312</xdr:colOff>
      <xdr:row>425</xdr:row>
      <xdr:rowOff>156488</xdr:rowOff>
    </xdr:to>
    <xdr:grpSp>
      <xdr:nvGrpSpPr>
        <xdr:cNvPr id="2521" name="Gruppieren 2520"/>
        <xdr:cNvGrpSpPr/>
      </xdr:nvGrpSpPr>
      <xdr:grpSpPr>
        <a:xfrm>
          <a:off x="2502785" y="84809250"/>
          <a:ext cx="412152" cy="776963"/>
          <a:chOff x="3258122" y="972939"/>
          <a:chExt cx="412887" cy="777862"/>
        </a:xfrm>
      </xdr:grpSpPr>
      <xdr:sp macro="" textlink="">
        <xdr:nvSpPr>
          <xdr:cNvPr id="2522" name="Textfeld 252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23" name="Gruppieren 252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24" name="Gerade Verbindung mit Pfeil 252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25" name="Ellipse 252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26" name="Gerade Verbindung mit Pfeil 252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7" name="Gerade Verbindung mit Pfeil 252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8" name="Gerade Verbindung mit Pfeil 252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9" name="Gerade Verbindung mit Pfeil 252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444</xdr:row>
      <xdr:rowOff>8175</xdr:rowOff>
    </xdr:from>
    <xdr:to>
      <xdr:col>6</xdr:col>
      <xdr:colOff>200312</xdr:colOff>
      <xdr:row>448</xdr:row>
      <xdr:rowOff>156488</xdr:rowOff>
    </xdr:to>
    <xdr:grpSp>
      <xdr:nvGrpSpPr>
        <xdr:cNvPr id="2530" name="Gruppieren 2529"/>
        <xdr:cNvGrpSpPr/>
      </xdr:nvGrpSpPr>
      <xdr:grpSpPr>
        <a:xfrm>
          <a:off x="3712460" y="89819400"/>
          <a:ext cx="412152" cy="776963"/>
          <a:chOff x="3258122" y="972939"/>
          <a:chExt cx="412887" cy="777862"/>
        </a:xfrm>
      </xdr:grpSpPr>
      <xdr:sp macro="" textlink="">
        <xdr:nvSpPr>
          <xdr:cNvPr id="2531" name="Textfeld 253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32" name="Gruppieren 253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33" name="Gerade Verbindung mit Pfeil 253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34" name="Ellipse 253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35" name="Gerade Verbindung mit Pfeil 253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36" name="Gerade Verbindung mit Pfeil 253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37" name="Gerade Verbindung mit Pfeil 253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38" name="Gerade Verbindung mit Pfeil 253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444</xdr:row>
      <xdr:rowOff>8176</xdr:rowOff>
    </xdr:from>
    <xdr:to>
      <xdr:col>9</xdr:col>
      <xdr:colOff>200312</xdr:colOff>
      <xdr:row>448</xdr:row>
      <xdr:rowOff>156489</xdr:rowOff>
    </xdr:to>
    <xdr:grpSp>
      <xdr:nvGrpSpPr>
        <xdr:cNvPr id="2539" name="Gruppieren 2538"/>
        <xdr:cNvGrpSpPr/>
      </xdr:nvGrpSpPr>
      <xdr:grpSpPr>
        <a:xfrm>
          <a:off x="4922136" y="89819401"/>
          <a:ext cx="412151" cy="776963"/>
          <a:chOff x="3258122" y="972939"/>
          <a:chExt cx="412887" cy="777862"/>
        </a:xfrm>
      </xdr:grpSpPr>
      <xdr:sp macro="" textlink="">
        <xdr:nvSpPr>
          <xdr:cNvPr id="2540" name="Textfeld 253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41" name="Gruppieren 254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42" name="Gerade Verbindung mit Pfeil 254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43" name="Ellipse 254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44" name="Gerade Verbindung mit Pfeil 254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45" name="Gerade Verbindung mit Pfeil 254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46" name="Gerade Verbindung mit Pfeil 254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47" name="Gerade Verbindung mit Pfeil 254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444</xdr:row>
      <xdr:rowOff>5505</xdr:rowOff>
    </xdr:from>
    <xdr:to>
      <xdr:col>15</xdr:col>
      <xdr:colOff>206125</xdr:colOff>
      <xdr:row>448</xdr:row>
      <xdr:rowOff>153818</xdr:rowOff>
    </xdr:to>
    <xdr:grpSp>
      <xdr:nvGrpSpPr>
        <xdr:cNvPr id="2548" name="Gruppieren 2547"/>
        <xdr:cNvGrpSpPr/>
      </xdr:nvGrpSpPr>
      <xdr:grpSpPr>
        <a:xfrm>
          <a:off x="7347300" y="89816730"/>
          <a:ext cx="412150" cy="776963"/>
          <a:chOff x="3258122" y="972939"/>
          <a:chExt cx="412887" cy="777862"/>
        </a:xfrm>
      </xdr:grpSpPr>
      <xdr:sp macro="" textlink="">
        <xdr:nvSpPr>
          <xdr:cNvPr id="2549" name="Textfeld 254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50" name="Gruppieren 254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51" name="Gerade Verbindung mit Pfeil 255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52" name="Ellipse 255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53" name="Gerade Verbindung mit Pfeil 255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4" name="Gerade Verbindung mit Pfeil 255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5" name="Gerade Verbindung mit Pfeil 255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6" name="Gerade Verbindung mit Pfeil 255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444</xdr:row>
      <xdr:rowOff>3743</xdr:rowOff>
    </xdr:from>
    <xdr:to>
      <xdr:col>18</xdr:col>
      <xdr:colOff>198858</xdr:colOff>
      <xdr:row>448</xdr:row>
      <xdr:rowOff>152056</xdr:rowOff>
    </xdr:to>
    <xdr:grpSp>
      <xdr:nvGrpSpPr>
        <xdr:cNvPr id="2557" name="Gruppieren 2556"/>
        <xdr:cNvGrpSpPr/>
      </xdr:nvGrpSpPr>
      <xdr:grpSpPr>
        <a:xfrm>
          <a:off x="8549707" y="89814968"/>
          <a:ext cx="412151" cy="776963"/>
          <a:chOff x="3258122" y="972939"/>
          <a:chExt cx="412887" cy="777862"/>
        </a:xfrm>
      </xdr:grpSpPr>
      <xdr:sp macro="" textlink="">
        <xdr:nvSpPr>
          <xdr:cNvPr id="2558" name="Textfeld 255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59" name="Gruppieren 255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60" name="Gerade Verbindung mit Pfeil 255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61" name="Ellipse 256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62" name="Gerade Verbindung mit Pfeil 256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3" name="Gerade Verbindung mit Pfeil 256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4" name="Gerade Verbindung mit Pfeil 256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5" name="Gerade Verbindung mit Pfeil 256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453</xdr:row>
      <xdr:rowOff>97921</xdr:rowOff>
    </xdr:from>
    <xdr:to>
      <xdr:col>1</xdr:col>
      <xdr:colOff>273720</xdr:colOff>
      <xdr:row>456</xdr:row>
      <xdr:rowOff>7327</xdr:rowOff>
    </xdr:to>
    <xdr:cxnSp macro="">
      <xdr:nvCxnSpPr>
        <xdr:cNvPr id="2566" name="Gerade Verbindung mit Pfeil 2565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450</xdr:row>
      <xdr:rowOff>1</xdr:rowOff>
    </xdr:from>
    <xdr:to>
      <xdr:col>6</xdr:col>
      <xdr:colOff>7705</xdr:colOff>
      <xdr:row>453</xdr:row>
      <xdr:rowOff>80596</xdr:rowOff>
    </xdr:to>
    <xdr:cxnSp macro="">
      <xdr:nvCxnSpPr>
        <xdr:cNvPr id="2567" name="Gerade Verbindung mit Pfeil 2566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453</xdr:row>
      <xdr:rowOff>94710</xdr:rowOff>
    </xdr:from>
    <xdr:to>
      <xdr:col>17</xdr:col>
      <xdr:colOff>505560</xdr:colOff>
      <xdr:row>453</xdr:row>
      <xdr:rowOff>94710</xdr:rowOff>
    </xdr:to>
    <xdr:cxnSp macro="">
      <xdr:nvCxnSpPr>
        <xdr:cNvPr id="2568" name="Gerade Verbindung mit Pfeil 2567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450</xdr:row>
      <xdr:rowOff>0</xdr:rowOff>
    </xdr:from>
    <xdr:to>
      <xdr:col>9</xdr:col>
      <xdr:colOff>0</xdr:colOff>
      <xdr:row>453</xdr:row>
      <xdr:rowOff>80595</xdr:rowOff>
    </xdr:to>
    <xdr:cxnSp macro="">
      <xdr:nvCxnSpPr>
        <xdr:cNvPr id="2569" name="Gerade Verbindung mit Pfeil 2568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449</xdr:row>
      <xdr:rowOff>189034</xdr:rowOff>
    </xdr:from>
    <xdr:to>
      <xdr:col>14</xdr:col>
      <xdr:colOff>511420</xdr:colOff>
      <xdr:row>453</xdr:row>
      <xdr:rowOff>79129</xdr:rowOff>
    </xdr:to>
    <xdr:cxnSp macro="">
      <xdr:nvCxnSpPr>
        <xdr:cNvPr id="2570" name="Gerade Verbindung mit Pfeil 2569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449</xdr:row>
      <xdr:rowOff>187568</xdr:rowOff>
    </xdr:from>
    <xdr:to>
      <xdr:col>17</xdr:col>
      <xdr:colOff>509955</xdr:colOff>
      <xdr:row>453</xdr:row>
      <xdr:rowOff>77663</xdr:rowOff>
    </xdr:to>
    <xdr:cxnSp macro="">
      <xdr:nvCxnSpPr>
        <xdr:cNvPr id="2571" name="Gerade Verbindung mit Pfeil 2570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450</xdr:row>
      <xdr:rowOff>5862</xdr:rowOff>
    </xdr:from>
    <xdr:to>
      <xdr:col>2</xdr:col>
      <xdr:colOff>511797</xdr:colOff>
      <xdr:row>453</xdr:row>
      <xdr:rowOff>84568</xdr:rowOff>
    </xdr:to>
    <xdr:cxnSp macro="">
      <xdr:nvCxnSpPr>
        <xdr:cNvPr id="2572" name="Gerade Verbindung mit Pfeil 2571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457</xdr:row>
      <xdr:rowOff>14654</xdr:rowOff>
    </xdr:from>
    <xdr:to>
      <xdr:col>1</xdr:col>
      <xdr:colOff>276226</xdr:colOff>
      <xdr:row>457</xdr:row>
      <xdr:rowOff>155264</xdr:rowOff>
    </xdr:to>
    <xdr:cxnSp macro="">
      <xdr:nvCxnSpPr>
        <xdr:cNvPr id="2573" name="Gerade Verbindung mit Pfeil 2572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444</xdr:row>
      <xdr:rowOff>5505</xdr:rowOff>
    </xdr:from>
    <xdr:to>
      <xdr:col>12</xdr:col>
      <xdr:colOff>206125</xdr:colOff>
      <xdr:row>448</xdr:row>
      <xdr:rowOff>153818</xdr:rowOff>
    </xdr:to>
    <xdr:grpSp>
      <xdr:nvGrpSpPr>
        <xdr:cNvPr id="2574" name="Gruppieren 2573"/>
        <xdr:cNvGrpSpPr/>
      </xdr:nvGrpSpPr>
      <xdr:grpSpPr>
        <a:xfrm>
          <a:off x="6137625" y="89816730"/>
          <a:ext cx="412150" cy="776963"/>
          <a:chOff x="3258122" y="972939"/>
          <a:chExt cx="412887" cy="777862"/>
        </a:xfrm>
      </xdr:grpSpPr>
      <xdr:sp macro="" textlink="">
        <xdr:nvSpPr>
          <xdr:cNvPr id="2575" name="Textfeld 257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76" name="Gruppieren 257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77" name="Gerade Verbindung mit Pfeil 257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78" name="Ellipse 257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79" name="Gerade Verbindung mit Pfeil 257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0" name="Gerade Verbindung mit Pfeil 257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1" name="Gerade Verbindung mit Pfeil 258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2" name="Gerade Verbindung mit Pfeil 258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449</xdr:row>
      <xdr:rowOff>189034</xdr:rowOff>
    </xdr:from>
    <xdr:to>
      <xdr:col>11</xdr:col>
      <xdr:colOff>511420</xdr:colOff>
      <xdr:row>453</xdr:row>
      <xdr:rowOff>79129</xdr:rowOff>
    </xdr:to>
    <xdr:cxnSp macro="">
      <xdr:nvCxnSpPr>
        <xdr:cNvPr id="2583" name="Gerade Verbindung mit Pfeil 2582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444</xdr:row>
      <xdr:rowOff>8175</xdr:rowOff>
    </xdr:from>
    <xdr:to>
      <xdr:col>3</xdr:col>
      <xdr:colOff>200312</xdr:colOff>
      <xdr:row>448</xdr:row>
      <xdr:rowOff>156488</xdr:rowOff>
    </xdr:to>
    <xdr:grpSp>
      <xdr:nvGrpSpPr>
        <xdr:cNvPr id="2584" name="Gruppieren 2583"/>
        <xdr:cNvGrpSpPr/>
      </xdr:nvGrpSpPr>
      <xdr:grpSpPr>
        <a:xfrm>
          <a:off x="2502785" y="89819400"/>
          <a:ext cx="412152" cy="776963"/>
          <a:chOff x="3258122" y="972939"/>
          <a:chExt cx="412887" cy="777862"/>
        </a:xfrm>
      </xdr:grpSpPr>
      <xdr:sp macro="" textlink="">
        <xdr:nvSpPr>
          <xdr:cNvPr id="2585" name="Textfeld 258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86" name="Gruppieren 258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87" name="Gerade Verbindung mit Pfeil 258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88" name="Ellipse 258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89" name="Gerade Verbindung mit Pfeil 258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90" name="Gerade Verbindung mit Pfeil 258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91" name="Gerade Verbindung mit Pfeil 259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92" name="Gerade Verbindung mit Pfeil 259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467</xdr:row>
      <xdr:rowOff>8175</xdr:rowOff>
    </xdr:from>
    <xdr:to>
      <xdr:col>6</xdr:col>
      <xdr:colOff>200312</xdr:colOff>
      <xdr:row>471</xdr:row>
      <xdr:rowOff>156488</xdr:rowOff>
    </xdr:to>
    <xdr:grpSp>
      <xdr:nvGrpSpPr>
        <xdr:cNvPr id="2593" name="Gruppieren 2592"/>
        <xdr:cNvGrpSpPr/>
      </xdr:nvGrpSpPr>
      <xdr:grpSpPr>
        <a:xfrm>
          <a:off x="3712460" y="94829550"/>
          <a:ext cx="412152" cy="776963"/>
          <a:chOff x="3258122" y="972939"/>
          <a:chExt cx="412887" cy="777862"/>
        </a:xfrm>
      </xdr:grpSpPr>
      <xdr:sp macro="" textlink="">
        <xdr:nvSpPr>
          <xdr:cNvPr id="2594" name="Textfeld 259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595" name="Gruppieren 259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596" name="Gerade Verbindung mit Pfeil 259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97" name="Ellipse 259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598" name="Gerade Verbindung mit Pfeil 259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99" name="Gerade Verbindung mit Pfeil 259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0" name="Gerade Verbindung mit Pfeil 259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1" name="Gerade Verbindung mit Pfeil 260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467</xdr:row>
      <xdr:rowOff>8176</xdr:rowOff>
    </xdr:from>
    <xdr:to>
      <xdr:col>9</xdr:col>
      <xdr:colOff>200312</xdr:colOff>
      <xdr:row>471</xdr:row>
      <xdr:rowOff>156489</xdr:rowOff>
    </xdr:to>
    <xdr:grpSp>
      <xdr:nvGrpSpPr>
        <xdr:cNvPr id="2602" name="Gruppieren 2601"/>
        <xdr:cNvGrpSpPr/>
      </xdr:nvGrpSpPr>
      <xdr:grpSpPr>
        <a:xfrm>
          <a:off x="4922136" y="94829551"/>
          <a:ext cx="412151" cy="776963"/>
          <a:chOff x="3258122" y="972939"/>
          <a:chExt cx="412887" cy="777862"/>
        </a:xfrm>
      </xdr:grpSpPr>
      <xdr:sp macro="" textlink="">
        <xdr:nvSpPr>
          <xdr:cNvPr id="2603" name="Textfeld 260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04" name="Gruppieren 260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05" name="Gerade Verbindung mit Pfeil 260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06" name="Ellipse 260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07" name="Gerade Verbindung mit Pfeil 260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8" name="Gerade Verbindung mit Pfeil 260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9" name="Gerade Verbindung mit Pfeil 260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10" name="Gerade Verbindung mit Pfeil 260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467</xdr:row>
      <xdr:rowOff>5505</xdr:rowOff>
    </xdr:from>
    <xdr:to>
      <xdr:col>15</xdr:col>
      <xdr:colOff>206125</xdr:colOff>
      <xdr:row>471</xdr:row>
      <xdr:rowOff>153818</xdr:rowOff>
    </xdr:to>
    <xdr:grpSp>
      <xdr:nvGrpSpPr>
        <xdr:cNvPr id="2611" name="Gruppieren 2610"/>
        <xdr:cNvGrpSpPr/>
      </xdr:nvGrpSpPr>
      <xdr:grpSpPr>
        <a:xfrm>
          <a:off x="7347300" y="94826880"/>
          <a:ext cx="412150" cy="776963"/>
          <a:chOff x="3258122" y="972939"/>
          <a:chExt cx="412887" cy="777862"/>
        </a:xfrm>
      </xdr:grpSpPr>
      <xdr:sp macro="" textlink="">
        <xdr:nvSpPr>
          <xdr:cNvPr id="2612" name="Textfeld 261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13" name="Gruppieren 261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14" name="Gerade Verbindung mit Pfeil 261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15" name="Ellipse 261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16" name="Gerade Verbindung mit Pfeil 261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17" name="Gerade Verbindung mit Pfeil 261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18" name="Gerade Verbindung mit Pfeil 261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19" name="Gerade Verbindung mit Pfeil 261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467</xdr:row>
      <xdr:rowOff>3743</xdr:rowOff>
    </xdr:from>
    <xdr:to>
      <xdr:col>18</xdr:col>
      <xdr:colOff>198858</xdr:colOff>
      <xdr:row>471</xdr:row>
      <xdr:rowOff>152056</xdr:rowOff>
    </xdr:to>
    <xdr:grpSp>
      <xdr:nvGrpSpPr>
        <xdr:cNvPr id="2620" name="Gruppieren 2619"/>
        <xdr:cNvGrpSpPr/>
      </xdr:nvGrpSpPr>
      <xdr:grpSpPr>
        <a:xfrm>
          <a:off x="8549707" y="94825118"/>
          <a:ext cx="412151" cy="776963"/>
          <a:chOff x="3258122" y="972939"/>
          <a:chExt cx="412887" cy="777862"/>
        </a:xfrm>
      </xdr:grpSpPr>
      <xdr:sp macro="" textlink="">
        <xdr:nvSpPr>
          <xdr:cNvPr id="2621" name="Textfeld 262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22" name="Gruppieren 262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23" name="Gerade Verbindung mit Pfeil 262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24" name="Ellipse 262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25" name="Gerade Verbindung mit Pfeil 262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6" name="Gerade Verbindung mit Pfeil 262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7" name="Gerade Verbindung mit Pfeil 262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8" name="Gerade Verbindung mit Pfeil 262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476</xdr:row>
      <xdr:rowOff>97921</xdr:rowOff>
    </xdr:from>
    <xdr:to>
      <xdr:col>1</xdr:col>
      <xdr:colOff>273720</xdr:colOff>
      <xdr:row>479</xdr:row>
      <xdr:rowOff>7327</xdr:rowOff>
    </xdr:to>
    <xdr:cxnSp macro="">
      <xdr:nvCxnSpPr>
        <xdr:cNvPr id="2629" name="Gerade Verbindung mit Pfeil 2628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473</xdr:row>
      <xdr:rowOff>1</xdr:rowOff>
    </xdr:from>
    <xdr:to>
      <xdr:col>6</xdr:col>
      <xdr:colOff>7705</xdr:colOff>
      <xdr:row>476</xdr:row>
      <xdr:rowOff>80596</xdr:rowOff>
    </xdr:to>
    <xdr:cxnSp macro="">
      <xdr:nvCxnSpPr>
        <xdr:cNvPr id="2630" name="Gerade Verbindung mit Pfeil 2629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476</xdr:row>
      <xdr:rowOff>94710</xdr:rowOff>
    </xdr:from>
    <xdr:to>
      <xdr:col>17</xdr:col>
      <xdr:colOff>505560</xdr:colOff>
      <xdr:row>476</xdr:row>
      <xdr:rowOff>94710</xdr:rowOff>
    </xdr:to>
    <xdr:cxnSp macro="">
      <xdr:nvCxnSpPr>
        <xdr:cNvPr id="2631" name="Gerade Verbindung mit Pfeil 2630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473</xdr:row>
      <xdr:rowOff>0</xdr:rowOff>
    </xdr:from>
    <xdr:to>
      <xdr:col>9</xdr:col>
      <xdr:colOff>0</xdr:colOff>
      <xdr:row>476</xdr:row>
      <xdr:rowOff>80595</xdr:rowOff>
    </xdr:to>
    <xdr:cxnSp macro="">
      <xdr:nvCxnSpPr>
        <xdr:cNvPr id="2632" name="Gerade Verbindung mit Pfeil 2631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472</xdr:row>
      <xdr:rowOff>189034</xdr:rowOff>
    </xdr:from>
    <xdr:to>
      <xdr:col>14</xdr:col>
      <xdr:colOff>511420</xdr:colOff>
      <xdr:row>476</xdr:row>
      <xdr:rowOff>79129</xdr:rowOff>
    </xdr:to>
    <xdr:cxnSp macro="">
      <xdr:nvCxnSpPr>
        <xdr:cNvPr id="2633" name="Gerade Verbindung mit Pfeil 2632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472</xdr:row>
      <xdr:rowOff>187568</xdr:rowOff>
    </xdr:from>
    <xdr:to>
      <xdr:col>17</xdr:col>
      <xdr:colOff>509955</xdr:colOff>
      <xdr:row>476</xdr:row>
      <xdr:rowOff>77663</xdr:rowOff>
    </xdr:to>
    <xdr:cxnSp macro="">
      <xdr:nvCxnSpPr>
        <xdr:cNvPr id="2634" name="Gerade Verbindung mit Pfeil 2633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473</xdr:row>
      <xdr:rowOff>5862</xdr:rowOff>
    </xdr:from>
    <xdr:to>
      <xdr:col>2</xdr:col>
      <xdr:colOff>511797</xdr:colOff>
      <xdr:row>476</xdr:row>
      <xdr:rowOff>84568</xdr:rowOff>
    </xdr:to>
    <xdr:cxnSp macro="">
      <xdr:nvCxnSpPr>
        <xdr:cNvPr id="2635" name="Gerade Verbindung mit Pfeil 2634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480</xdr:row>
      <xdr:rowOff>14654</xdr:rowOff>
    </xdr:from>
    <xdr:to>
      <xdr:col>1</xdr:col>
      <xdr:colOff>276226</xdr:colOff>
      <xdr:row>480</xdr:row>
      <xdr:rowOff>155264</xdr:rowOff>
    </xdr:to>
    <xdr:cxnSp macro="">
      <xdr:nvCxnSpPr>
        <xdr:cNvPr id="2636" name="Gerade Verbindung mit Pfeil 2635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467</xdr:row>
      <xdr:rowOff>5505</xdr:rowOff>
    </xdr:from>
    <xdr:to>
      <xdr:col>12</xdr:col>
      <xdr:colOff>206125</xdr:colOff>
      <xdr:row>471</xdr:row>
      <xdr:rowOff>153818</xdr:rowOff>
    </xdr:to>
    <xdr:grpSp>
      <xdr:nvGrpSpPr>
        <xdr:cNvPr id="2637" name="Gruppieren 2636"/>
        <xdr:cNvGrpSpPr/>
      </xdr:nvGrpSpPr>
      <xdr:grpSpPr>
        <a:xfrm>
          <a:off x="6137625" y="94826880"/>
          <a:ext cx="412150" cy="776963"/>
          <a:chOff x="3258122" y="972939"/>
          <a:chExt cx="412887" cy="777862"/>
        </a:xfrm>
      </xdr:grpSpPr>
      <xdr:sp macro="" textlink="">
        <xdr:nvSpPr>
          <xdr:cNvPr id="2638" name="Textfeld 263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39" name="Gruppieren 263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40" name="Gerade Verbindung mit Pfeil 263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41" name="Ellipse 264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42" name="Gerade Verbindung mit Pfeil 264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43" name="Gerade Verbindung mit Pfeil 264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44" name="Gerade Verbindung mit Pfeil 264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45" name="Gerade Verbindung mit Pfeil 264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472</xdr:row>
      <xdr:rowOff>189034</xdr:rowOff>
    </xdr:from>
    <xdr:to>
      <xdr:col>11</xdr:col>
      <xdr:colOff>511420</xdr:colOff>
      <xdr:row>476</xdr:row>
      <xdr:rowOff>79129</xdr:rowOff>
    </xdr:to>
    <xdr:cxnSp macro="">
      <xdr:nvCxnSpPr>
        <xdr:cNvPr id="2646" name="Gerade Verbindung mit Pfeil 2645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467</xdr:row>
      <xdr:rowOff>8175</xdr:rowOff>
    </xdr:from>
    <xdr:to>
      <xdr:col>3</xdr:col>
      <xdr:colOff>200312</xdr:colOff>
      <xdr:row>471</xdr:row>
      <xdr:rowOff>156488</xdr:rowOff>
    </xdr:to>
    <xdr:grpSp>
      <xdr:nvGrpSpPr>
        <xdr:cNvPr id="2647" name="Gruppieren 2646"/>
        <xdr:cNvGrpSpPr/>
      </xdr:nvGrpSpPr>
      <xdr:grpSpPr>
        <a:xfrm>
          <a:off x="2502785" y="94829550"/>
          <a:ext cx="412152" cy="776963"/>
          <a:chOff x="3258122" y="972939"/>
          <a:chExt cx="412887" cy="777862"/>
        </a:xfrm>
      </xdr:grpSpPr>
      <xdr:sp macro="" textlink="">
        <xdr:nvSpPr>
          <xdr:cNvPr id="2648" name="Textfeld 264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49" name="Gruppieren 264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50" name="Gerade Verbindung mit Pfeil 264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51" name="Ellipse 265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52" name="Gerade Verbindung mit Pfeil 265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53" name="Gerade Verbindung mit Pfeil 265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54" name="Gerade Verbindung mit Pfeil 265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55" name="Gerade Verbindung mit Pfeil 265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490</xdr:row>
      <xdr:rowOff>8175</xdr:rowOff>
    </xdr:from>
    <xdr:to>
      <xdr:col>6</xdr:col>
      <xdr:colOff>200312</xdr:colOff>
      <xdr:row>494</xdr:row>
      <xdr:rowOff>156488</xdr:rowOff>
    </xdr:to>
    <xdr:grpSp>
      <xdr:nvGrpSpPr>
        <xdr:cNvPr id="2656" name="Gruppieren 2655"/>
        <xdr:cNvGrpSpPr/>
      </xdr:nvGrpSpPr>
      <xdr:grpSpPr>
        <a:xfrm>
          <a:off x="3712460" y="98734800"/>
          <a:ext cx="412152" cy="776963"/>
          <a:chOff x="3258122" y="972939"/>
          <a:chExt cx="412887" cy="777862"/>
        </a:xfrm>
      </xdr:grpSpPr>
      <xdr:sp macro="" textlink="">
        <xdr:nvSpPr>
          <xdr:cNvPr id="2657" name="Textfeld 265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58" name="Gruppieren 265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59" name="Gerade Verbindung mit Pfeil 265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60" name="Ellipse 265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61" name="Gerade Verbindung mit Pfeil 266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62" name="Gerade Verbindung mit Pfeil 266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63" name="Gerade Verbindung mit Pfeil 266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64" name="Gerade Verbindung mit Pfeil 266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490</xdr:row>
      <xdr:rowOff>8176</xdr:rowOff>
    </xdr:from>
    <xdr:to>
      <xdr:col>9</xdr:col>
      <xdr:colOff>200312</xdr:colOff>
      <xdr:row>494</xdr:row>
      <xdr:rowOff>156489</xdr:rowOff>
    </xdr:to>
    <xdr:grpSp>
      <xdr:nvGrpSpPr>
        <xdr:cNvPr id="2665" name="Gruppieren 2664"/>
        <xdr:cNvGrpSpPr/>
      </xdr:nvGrpSpPr>
      <xdr:grpSpPr>
        <a:xfrm>
          <a:off x="4922136" y="98734801"/>
          <a:ext cx="412151" cy="776963"/>
          <a:chOff x="3258122" y="972939"/>
          <a:chExt cx="412887" cy="777862"/>
        </a:xfrm>
      </xdr:grpSpPr>
      <xdr:sp macro="" textlink="">
        <xdr:nvSpPr>
          <xdr:cNvPr id="2666" name="Textfeld 266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67" name="Gruppieren 266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68" name="Gerade Verbindung mit Pfeil 266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69" name="Ellipse 266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70" name="Gerade Verbindung mit Pfeil 266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71" name="Gerade Verbindung mit Pfeil 267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72" name="Gerade Verbindung mit Pfeil 267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73" name="Gerade Verbindung mit Pfeil 267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490</xdr:row>
      <xdr:rowOff>5505</xdr:rowOff>
    </xdr:from>
    <xdr:to>
      <xdr:col>15</xdr:col>
      <xdr:colOff>206125</xdr:colOff>
      <xdr:row>494</xdr:row>
      <xdr:rowOff>153818</xdr:rowOff>
    </xdr:to>
    <xdr:grpSp>
      <xdr:nvGrpSpPr>
        <xdr:cNvPr id="2674" name="Gruppieren 2673"/>
        <xdr:cNvGrpSpPr/>
      </xdr:nvGrpSpPr>
      <xdr:grpSpPr>
        <a:xfrm>
          <a:off x="7347300" y="98732130"/>
          <a:ext cx="412150" cy="776963"/>
          <a:chOff x="3258122" y="972939"/>
          <a:chExt cx="412887" cy="777862"/>
        </a:xfrm>
      </xdr:grpSpPr>
      <xdr:sp macro="" textlink="">
        <xdr:nvSpPr>
          <xdr:cNvPr id="2675" name="Textfeld 267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76" name="Gruppieren 267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77" name="Gerade Verbindung mit Pfeil 267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78" name="Ellipse 267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79" name="Gerade Verbindung mit Pfeil 267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80" name="Gerade Verbindung mit Pfeil 267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81" name="Gerade Verbindung mit Pfeil 268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82" name="Gerade Verbindung mit Pfeil 268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490</xdr:row>
      <xdr:rowOff>3743</xdr:rowOff>
    </xdr:from>
    <xdr:to>
      <xdr:col>18</xdr:col>
      <xdr:colOff>198858</xdr:colOff>
      <xdr:row>494</xdr:row>
      <xdr:rowOff>152056</xdr:rowOff>
    </xdr:to>
    <xdr:grpSp>
      <xdr:nvGrpSpPr>
        <xdr:cNvPr id="2683" name="Gruppieren 2682"/>
        <xdr:cNvGrpSpPr/>
      </xdr:nvGrpSpPr>
      <xdr:grpSpPr>
        <a:xfrm>
          <a:off x="8549707" y="98730368"/>
          <a:ext cx="412151" cy="776963"/>
          <a:chOff x="3258122" y="972939"/>
          <a:chExt cx="412887" cy="777862"/>
        </a:xfrm>
      </xdr:grpSpPr>
      <xdr:sp macro="" textlink="">
        <xdr:nvSpPr>
          <xdr:cNvPr id="2684" name="Textfeld 268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685" name="Gruppieren 268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686" name="Gerade Verbindung mit Pfeil 268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87" name="Ellipse 268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688" name="Gerade Verbindung mit Pfeil 268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89" name="Gerade Verbindung mit Pfeil 268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90" name="Gerade Verbindung mit Pfeil 268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91" name="Gerade Verbindung mit Pfeil 269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499</xdr:row>
      <xdr:rowOff>97921</xdr:rowOff>
    </xdr:from>
    <xdr:to>
      <xdr:col>1</xdr:col>
      <xdr:colOff>273720</xdr:colOff>
      <xdr:row>502</xdr:row>
      <xdr:rowOff>7327</xdr:rowOff>
    </xdr:to>
    <xdr:cxnSp macro="">
      <xdr:nvCxnSpPr>
        <xdr:cNvPr id="2692" name="Gerade Verbindung mit Pfeil 2691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496</xdr:row>
      <xdr:rowOff>1</xdr:rowOff>
    </xdr:from>
    <xdr:to>
      <xdr:col>6</xdr:col>
      <xdr:colOff>7705</xdr:colOff>
      <xdr:row>499</xdr:row>
      <xdr:rowOff>80596</xdr:rowOff>
    </xdr:to>
    <xdr:cxnSp macro="">
      <xdr:nvCxnSpPr>
        <xdr:cNvPr id="2693" name="Gerade Verbindung mit Pfeil 2692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499</xdr:row>
      <xdr:rowOff>94710</xdr:rowOff>
    </xdr:from>
    <xdr:to>
      <xdr:col>17</xdr:col>
      <xdr:colOff>505560</xdr:colOff>
      <xdr:row>499</xdr:row>
      <xdr:rowOff>94710</xdr:rowOff>
    </xdr:to>
    <xdr:cxnSp macro="">
      <xdr:nvCxnSpPr>
        <xdr:cNvPr id="2694" name="Gerade Verbindung mit Pfeil 2693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496</xdr:row>
      <xdr:rowOff>0</xdr:rowOff>
    </xdr:from>
    <xdr:to>
      <xdr:col>9</xdr:col>
      <xdr:colOff>0</xdr:colOff>
      <xdr:row>499</xdr:row>
      <xdr:rowOff>80595</xdr:rowOff>
    </xdr:to>
    <xdr:cxnSp macro="">
      <xdr:nvCxnSpPr>
        <xdr:cNvPr id="2695" name="Gerade Verbindung mit Pfeil 2694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495</xdr:row>
      <xdr:rowOff>189034</xdr:rowOff>
    </xdr:from>
    <xdr:to>
      <xdr:col>14</xdr:col>
      <xdr:colOff>511420</xdr:colOff>
      <xdr:row>499</xdr:row>
      <xdr:rowOff>79129</xdr:rowOff>
    </xdr:to>
    <xdr:cxnSp macro="">
      <xdr:nvCxnSpPr>
        <xdr:cNvPr id="2696" name="Gerade Verbindung mit Pfeil 2695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495</xdr:row>
      <xdr:rowOff>187568</xdr:rowOff>
    </xdr:from>
    <xdr:to>
      <xdr:col>17</xdr:col>
      <xdr:colOff>509955</xdr:colOff>
      <xdr:row>499</xdr:row>
      <xdr:rowOff>77663</xdr:rowOff>
    </xdr:to>
    <xdr:cxnSp macro="">
      <xdr:nvCxnSpPr>
        <xdr:cNvPr id="2697" name="Gerade Verbindung mit Pfeil 2696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496</xdr:row>
      <xdr:rowOff>5862</xdr:rowOff>
    </xdr:from>
    <xdr:to>
      <xdr:col>2</xdr:col>
      <xdr:colOff>511797</xdr:colOff>
      <xdr:row>499</xdr:row>
      <xdr:rowOff>84568</xdr:rowOff>
    </xdr:to>
    <xdr:cxnSp macro="">
      <xdr:nvCxnSpPr>
        <xdr:cNvPr id="2698" name="Gerade Verbindung mit Pfeil 2697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503</xdr:row>
      <xdr:rowOff>14654</xdr:rowOff>
    </xdr:from>
    <xdr:to>
      <xdr:col>1</xdr:col>
      <xdr:colOff>276226</xdr:colOff>
      <xdr:row>503</xdr:row>
      <xdr:rowOff>155264</xdr:rowOff>
    </xdr:to>
    <xdr:cxnSp macro="">
      <xdr:nvCxnSpPr>
        <xdr:cNvPr id="2699" name="Gerade Verbindung mit Pfeil 2698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490</xdr:row>
      <xdr:rowOff>5505</xdr:rowOff>
    </xdr:from>
    <xdr:to>
      <xdr:col>12</xdr:col>
      <xdr:colOff>206125</xdr:colOff>
      <xdr:row>494</xdr:row>
      <xdr:rowOff>153818</xdr:rowOff>
    </xdr:to>
    <xdr:grpSp>
      <xdr:nvGrpSpPr>
        <xdr:cNvPr id="2700" name="Gruppieren 2699"/>
        <xdr:cNvGrpSpPr/>
      </xdr:nvGrpSpPr>
      <xdr:grpSpPr>
        <a:xfrm>
          <a:off x="6137625" y="98732130"/>
          <a:ext cx="412150" cy="776963"/>
          <a:chOff x="3258122" y="972939"/>
          <a:chExt cx="412887" cy="777862"/>
        </a:xfrm>
      </xdr:grpSpPr>
      <xdr:sp macro="" textlink="">
        <xdr:nvSpPr>
          <xdr:cNvPr id="2701" name="Textfeld 270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02" name="Gruppieren 270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03" name="Gerade Verbindung mit Pfeil 270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04" name="Ellipse 270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05" name="Gerade Verbindung mit Pfeil 270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06" name="Gerade Verbindung mit Pfeil 270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07" name="Gerade Verbindung mit Pfeil 270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08" name="Gerade Verbindung mit Pfeil 270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495</xdr:row>
      <xdr:rowOff>189034</xdr:rowOff>
    </xdr:from>
    <xdr:to>
      <xdr:col>11</xdr:col>
      <xdr:colOff>511420</xdr:colOff>
      <xdr:row>499</xdr:row>
      <xdr:rowOff>79129</xdr:rowOff>
    </xdr:to>
    <xdr:cxnSp macro="">
      <xdr:nvCxnSpPr>
        <xdr:cNvPr id="2709" name="Gerade Verbindung mit Pfeil 2708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490</xdr:row>
      <xdr:rowOff>8175</xdr:rowOff>
    </xdr:from>
    <xdr:to>
      <xdr:col>3</xdr:col>
      <xdr:colOff>200312</xdr:colOff>
      <xdr:row>494</xdr:row>
      <xdr:rowOff>156488</xdr:rowOff>
    </xdr:to>
    <xdr:grpSp>
      <xdr:nvGrpSpPr>
        <xdr:cNvPr id="2710" name="Gruppieren 2709"/>
        <xdr:cNvGrpSpPr/>
      </xdr:nvGrpSpPr>
      <xdr:grpSpPr>
        <a:xfrm>
          <a:off x="2502785" y="98734800"/>
          <a:ext cx="412152" cy="776963"/>
          <a:chOff x="3258122" y="972939"/>
          <a:chExt cx="412887" cy="777862"/>
        </a:xfrm>
      </xdr:grpSpPr>
      <xdr:sp macro="" textlink="">
        <xdr:nvSpPr>
          <xdr:cNvPr id="2711" name="Textfeld 271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12" name="Gruppieren 271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13" name="Gerade Verbindung mit Pfeil 271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14" name="Ellipse 271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15" name="Gerade Verbindung mit Pfeil 271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16" name="Gerade Verbindung mit Pfeil 271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17" name="Gerade Verbindung mit Pfeil 271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18" name="Gerade Verbindung mit Pfeil 271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513</xdr:row>
      <xdr:rowOff>8175</xdr:rowOff>
    </xdr:from>
    <xdr:to>
      <xdr:col>6</xdr:col>
      <xdr:colOff>200312</xdr:colOff>
      <xdr:row>517</xdr:row>
      <xdr:rowOff>156488</xdr:rowOff>
    </xdr:to>
    <xdr:grpSp>
      <xdr:nvGrpSpPr>
        <xdr:cNvPr id="2719" name="Gruppieren 2718"/>
        <xdr:cNvGrpSpPr/>
      </xdr:nvGrpSpPr>
      <xdr:grpSpPr>
        <a:xfrm>
          <a:off x="3712460" y="103744950"/>
          <a:ext cx="412152" cy="776963"/>
          <a:chOff x="3258122" y="972939"/>
          <a:chExt cx="412887" cy="777862"/>
        </a:xfrm>
      </xdr:grpSpPr>
      <xdr:sp macro="" textlink="">
        <xdr:nvSpPr>
          <xdr:cNvPr id="2720" name="Textfeld 271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21" name="Gruppieren 272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22" name="Gerade Verbindung mit Pfeil 272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23" name="Ellipse 272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24" name="Gerade Verbindung mit Pfeil 272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25" name="Gerade Verbindung mit Pfeil 272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26" name="Gerade Verbindung mit Pfeil 272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27" name="Gerade Verbindung mit Pfeil 272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513</xdr:row>
      <xdr:rowOff>8176</xdr:rowOff>
    </xdr:from>
    <xdr:to>
      <xdr:col>9</xdr:col>
      <xdr:colOff>200312</xdr:colOff>
      <xdr:row>517</xdr:row>
      <xdr:rowOff>156489</xdr:rowOff>
    </xdr:to>
    <xdr:grpSp>
      <xdr:nvGrpSpPr>
        <xdr:cNvPr id="2728" name="Gruppieren 2727"/>
        <xdr:cNvGrpSpPr/>
      </xdr:nvGrpSpPr>
      <xdr:grpSpPr>
        <a:xfrm>
          <a:off x="4922136" y="103744951"/>
          <a:ext cx="412151" cy="776963"/>
          <a:chOff x="3258122" y="972939"/>
          <a:chExt cx="412887" cy="777862"/>
        </a:xfrm>
      </xdr:grpSpPr>
      <xdr:sp macro="" textlink="">
        <xdr:nvSpPr>
          <xdr:cNvPr id="2729" name="Textfeld 2728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30" name="Gruppieren 2729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31" name="Gerade Verbindung mit Pfeil 2730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32" name="Ellipse 2731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33" name="Gerade Verbindung mit Pfeil 2732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34" name="Gerade Verbindung mit Pfeil 2733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35" name="Gerade Verbindung mit Pfeil 2734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36" name="Gerade Verbindung mit Pfeil 2735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513</xdr:row>
      <xdr:rowOff>5505</xdr:rowOff>
    </xdr:from>
    <xdr:to>
      <xdr:col>15</xdr:col>
      <xdr:colOff>206125</xdr:colOff>
      <xdr:row>517</xdr:row>
      <xdr:rowOff>153818</xdr:rowOff>
    </xdr:to>
    <xdr:grpSp>
      <xdr:nvGrpSpPr>
        <xdr:cNvPr id="2737" name="Gruppieren 2736"/>
        <xdr:cNvGrpSpPr/>
      </xdr:nvGrpSpPr>
      <xdr:grpSpPr>
        <a:xfrm>
          <a:off x="7347300" y="103742280"/>
          <a:ext cx="412150" cy="776963"/>
          <a:chOff x="3258122" y="972939"/>
          <a:chExt cx="412887" cy="777862"/>
        </a:xfrm>
      </xdr:grpSpPr>
      <xdr:sp macro="" textlink="">
        <xdr:nvSpPr>
          <xdr:cNvPr id="2738" name="Textfeld 2737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39" name="Gruppieren 2738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40" name="Gerade Verbindung mit Pfeil 2739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41" name="Ellipse 2740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42" name="Gerade Verbindung mit Pfeil 2741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43" name="Gerade Verbindung mit Pfeil 2742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44" name="Gerade Verbindung mit Pfeil 2743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45" name="Gerade Verbindung mit Pfeil 2744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513</xdr:row>
      <xdr:rowOff>3743</xdr:rowOff>
    </xdr:from>
    <xdr:to>
      <xdr:col>18</xdr:col>
      <xdr:colOff>198858</xdr:colOff>
      <xdr:row>517</xdr:row>
      <xdr:rowOff>152056</xdr:rowOff>
    </xdr:to>
    <xdr:grpSp>
      <xdr:nvGrpSpPr>
        <xdr:cNvPr id="2746" name="Gruppieren 2745"/>
        <xdr:cNvGrpSpPr/>
      </xdr:nvGrpSpPr>
      <xdr:grpSpPr>
        <a:xfrm>
          <a:off x="8549707" y="103740518"/>
          <a:ext cx="412151" cy="776963"/>
          <a:chOff x="3258122" y="972939"/>
          <a:chExt cx="412887" cy="777862"/>
        </a:xfrm>
      </xdr:grpSpPr>
      <xdr:sp macro="" textlink="">
        <xdr:nvSpPr>
          <xdr:cNvPr id="2747" name="Textfeld 274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48" name="Gruppieren 274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49" name="Gerade Verbindung mit Pfeil 274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50" name="Ellipse 274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51" name="Gerade Verbindung mit Pfeil 275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52" name="Gerade Verbindung mit Pfeil 275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53" name="Gerade Verbindung mit Pfeil 275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54" name="Gerade Verbindung mit Pfeil 275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522</xdr:row>
      <xdr:rowOff>97921</xdr:rowOff>
    </xdr:from>
    <xdr:to>
      <xdr:col>1</xdr:col>
      <xdr:colOff>273720</xdr:colOff>
      <xdr:row>525</xdr:row>
      <xdr:rowOff>7327</xdr:rowOff>
    </xdr:to>
    <xdr:cxnSp macro="">
      <xdr:nvCxnSpPr>
        <xdr:cNvPr id="2755" name="Gerade Verbindung mit Pfeil 2754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519</xdr:row>
      <xdr:rowOff>1</xdr:rowOff>
    </xdr:from>
    <xdr:to>
      <xdr:col>6</xdr:col>
      <xdr:colOff>7705</xdr:colOff>
      <xdr:row>522</xdr:row>
      <xdr:rowOff>80596</xdr:rowOff>
    </xdr:to>
    <xdr:cxnSp macro="">
      <xdr:nvCxnSpPr>
        <xdr:cNvPr id="2756" name="Gerade Verbindung mit Pfeil 2755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522</xdr:row>
      <xdr:rowOff>94710</xdr:rowOff>
    </xdr:from>
    <xdr:to>
      <xdr:col>17</xdr:col>
      <xdr:colOff>505560</xdr:colOff>
      <xdr:row>522</xdr:row>
      <xdr:rowOff>94710</xdr:rowOff>
    </xdr:to>
    <xdr:cxnSp macro="">
      <xdr:nvCxnSpPr>
        <xdr:cNvPr id="2757" name="Gerade Verbindung mit Pfeil 2756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519</xdr:row>
      <xdr:rowOff>0</xdr:rowOff>
    </xdr:from>
    <xdr:to>
      <xdr:col>9</xdr:col>
      <xdr:colOff>0</xdr:colOff>
      <xdr:row>522</xdr:row>
      <xdr:rowOff>80595</xdr:rowOff>
    </xdr:to>
    <xdr:cxnSp macro="">
      <xdr:nvCxnSpPr>
        <xdr:cNvPr id="2758" name="Gerade Verbindung mit Pfeil 2757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518</xdr:row>
      <xdr:rowOff>189034</xdr:rowOff>
    </xdr:from>
    <xdr:to>
      <xdr:col>14</xdr:col>
      <xdr:colOff>511420</xdr:colOff>
      <xdr:row>522</xdr:row>
      <xdr:rowOff>79129</xdr:rowOff>
    </xdr:to>
    <xdr:cxnSp macro="">
      <xdr:nvCxnSpPr>
        <xdr:cNvPr id="2759" name="Gerade Verbindung mit Pfeil 2758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518</xdr:row>
      <xdr:rowOff>187568</xdr:rowOff>
    </xdr:from>
    <xdr:to>
      <xdr:col>17</xdr:col>
      <xdr:colOff>509955</xdr:colOff>
      <xdr:row>522</xdr:row>
      <xdr:rowOff>77663</xdr:rowOff>
    </xdr:to>
    <xdr:cxnSp macro="">
      <xdr:nvCxnSpPr>
        <xdr:cNvPr id="2760" name="Gerade Verbindung mit Pfeil 2759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519</xdr:row>
      <xdr:rowOff>5862</xdr:rowOff>
    </xdr:from>
    <xdr:to>
      <xdr:col>2</xdr:col>
      <xdr:colOff>511797</xdr:colOff>
      <xdr:row>522</xdr:row>
      <xdr:rowOff>84568</xdr:rowOff>
    </xdr:to>
    <xdr:cxnSp macro="">
      <xdr:nvCxnSpPr>
        <xdr:cNvPr id="2761" name="Gerade Verbindung mit Pfeil 2760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526</xdr:row>
      <xdr:rowOff>14654</xdr:rowOff>
    </xdr:from>
    <xdr:to>
      <xdr:col>1</xdr:col>
      <xdr:colOff>276226</xdr:colOff>
      <xdr:row>526</xdr:row>
      <xdr:rowOff>155264</xdr:rowOff>
    </xdr:to>
    <xdr:cxnSp macro="">
      <xdr:nvCxnSpPr>
        <xdr:cNvPr id="2762" name="Gerade Verbindung mit Pfeil 2761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513</xdr:row>
      <xdr:rowOff>5505</xdr:rowOff>
    </xdr:from>
    <xdr:to>
      <xdr:col>12</xdr:col>
      <xdr:colOff>206125</xdr:colOff>
      <xdr:row>517</xdr:row>
      <xdr:rowOff>153818</xdr:rowOff>
    </xdr:to>
    <xdr:grpSp>
      <xdr:nvGrpSpPr>
        <xdr:cNvPr id="2763" name="Gruppieren 2762"/>
        <xdr:cNvGrpSpPr/>
      </xdr:nvGrpSpPr>
      <xdr:grpSpPr>
        <a:xfrm>
          <a:off x="6137625" y="103742280"/>
          <a:ext cx="412150" cy="776963"/>
          <a:chOff x="3258122" y="972939"/>
          <a:chExt cx="412887" cy="777862"/>
        </a:xfrm>
      </xdr:grpSpPr>
      <xdr:sp macro="" textlink="">
        <xdr:nvSpPr>
          <xdr:cNvPr id="2764" name="Textfeld 276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65" name="Gruppieren 276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66" name="Gerade Verbindung mit Pfeil 276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67" name="Ellipse 276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68" name="Gerade Verbindung mit Pfeil 276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69" name="Gerade Verbindung mit Pfeil 276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70" name="Gerade Verbindung mit Pfeil 276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71" name="Gerade Verbindung mit Pfeil 277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518</xdr:row>
      <xdr:rowOff>189034</xdr:rowOff>
    </xdr:from>
    <xdr:to>
      <xdr:col>11</xdr:col>
      <xdr:colOff>511420</xdr:colOff>
      <xdr:row>522</xdr:row>
      <xdr:rowOff>79129</xdr:rowOff>
    </xdr:to>
    <xdr:cxnSp macro="">
      <xdr:nvCxnSpPr>
        <xdr:cNvPr id="2772" name="Gerade Verbindung mit Pfeil 2771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513</xdr:row>
      <xdr:rowOff>8175</xdr:rowOff>
    </xdr:from>
    <xdr:to>
      <xdr:col>3</xdr:col>
      <xdr:colOff>200312</xdr:colOff>
      <xdr:row>517</xdr:row>
      <xdr:rowOff>156488</xdr:rowOff>
    </xdr:to>
    <xdr:grpSp>
      <xdr:nvGrpSpPr>
        <xdr:cNvPr id="2773" name="Gruppieren 2772"/>
        <xdr:cNvGrpSpPr/>
      </xdr:nvGrpSpPr>
      <xdr:grpSpPr>
        <a:xfrm>
          <a:off x="2502785" y="103744950"/>
          <a:ext cx="412152" cy="776963"/>
          <a:chOff x="3258122" y="972939"/>
          <a:chExt cx="412887" cy="777862"/>
        </a:xfrm>
      </xdr:grpSpPr>
      <xdr:sp macro="" textlink="">
        <xdr:nvSpPr>
          <xdr:cNvPr id="2774" name="Textfeld 277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75" name="Gruppieren 277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76" name="Gerade Verbindung mit Pfeil 277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77" name="Ellipse 277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78" name="Gerade Verbindung mit Pfeil 277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79" name="Gerade Verbindung mit Pfeil 277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0" name="Gerade Verbindung mit Pfeil 277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1" name="Gerade Verbindung mit Pfeil 278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536</xdr:row>
      <xdr:rowOff>8175</xdr:rowOff>
    </xdr:from>
    <xdr:to>
      <xdr:col>6</xdr:col>
      <xdr:colOff>200312</xdr:colOff>
      <xdr:row>540</xdr:row>
      <xdr:rowOff>156488</xdr:rowOff>
    </xdr:to>
    <xdr:grpSp>
      <xdr:nvGrpSpPr>
        <xdr:cNvPr id="2782" name="Gruppieren 2781"/>
        <xdr:cNvGrpSpPr/>
      </xdr:nvGrpSpPr>
      <xdr:grpSpPr>
        <a:xfrm>
          <a:off x="3712460" y="108755100"/>
          <a:ext cx="412152" cy="776963"/>
          <a:chOff x="3258122" y="972939"/>
          <a:chExt cx="412887" cy="777862"/>
        </a:xfrm>
      </xdr:grpSpPr>
      <xdr:sp macro="" textlink="">
        <xdr:nvSpPr>
          <xdr:cNvPr id="2783" name="Textfeld 278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84" name="Gruppieren 278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85" name="Gerade Verbindung mit Pfeil 278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86" name="Ellipse 278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87" name="Gerade Verbindung mit Pfeil 278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8" name="Gerade Verbindung mit Pfeil 278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9" name="Gerade Verbindung mit Pfeil 278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90" name="Gerade Verbindung mit Pfeil 278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536</xdr:row>
      <xdr:rowOff>8176</xdr:rowOff>
    </xdr:from>
    <xdr:to>
      <xdr:col>9</xdr:col>
      <xdr:colOff>200312</xdr:colOff>
      <xdr:row>540</xdr:row>
      <xdr:rowOff>156489</xdr:rowOff>
    </xdr:to>
    <xdr:grpSp>
      <xdr:nvGrpSpPr>
        <xdr:cNvPr id="2791" name="Gruppieren 2790"/>
        <xdr:cNvGrpSpPr/>
      </xdr:nvGrpSpPr>
      <xdr:grpSpPr>
        <a:xfrm>
          <a:off x="4922136" y="108755101"/>
          <a:ext cx="412151" cy="776963"/>
          <a:chOff x="3258122" y="972939"/>
          <a:chExt cx="412887" cy="777862"/>
        </a:xfrm>
      </xdr:grpSpPr>
      <xdr:sp macro="" textlink="">
        <xdr:nvSpPr>
          <xdr:cNvPr id="2792" name="Textfeld 2791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793" name="Gruppieren 2792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794" name="Gerade Verbindung mit Pfeil 2793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795" name="Ellipse 2794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796" name="Gerade Verbindung mit Pfeil 2795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97" name="Gerade Verbindung mit Pfeil 2796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98" name="Gerade Verbindung mit Pfeil 2797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99" name="Gerade Verbindung mit Pfeil 2798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536</xdr:row>
      <xdr:rowOff>5505</xdr:rowOff>
    </xdr:from>
    <xdr:to>
      <xdr:col>15</xdr:col>
      <xdr:colOff>206125</xdr:colOff>
      <xdr:row>540</xdr:row>
      <xdr:rowOff>153818</xdr:rowOff>
    </xdr:to>
    <xdr:grpSp>
      <xdr:nvGrpSpPr>
        <xdr:cNvPr id="2800" name="Gruppieren 2799"/>
        <xdr:cNvGrpSpPr/>
      </xdr:nvGrpSpPr>
      <xdr:grpSpPr>
        <a:xfrm>
          <a:off x="7347300" y="108752430"/>
          <a:ext cx="412150" cy="776963"/>
          <a:chOff x="3258122" y="972939"/>
          <a:chExt cx="412887" cy="777862"/>
        </a:xfrm>
      </xdr:grpSpPr>
      <xdr:sp macro="" textlink="">
        <xdr:nvSpPr>
          <xdr:cNvPr id="2801" name="Textfeld 2800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02" name="Gruppieren 2801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03" name="Gerade Verbindung mit Pfeil 2802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04" name="Ellipse 2803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05" name="Gerade Verbindung mit Pfeil 2804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06" name="Gerade Verbindung mit Pfeil 2805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07" name="Gerade Verbindung mit Pfeil 2806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08" name="Gerade Verbindung mit Pfeil 2807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536</xdr:row>
      <xdr:rowOff>3743</xdr:rowOff>
    </xdr:from>
    <xdr:to>
      <xdr:col>18</xdr:col>
      <xdr:colOff>198858</xdr:colOff>
      <xdr:row>540</xdr:row>
      <xdr:rowOff>152056</xdr:rowOff>
    </xdr:to>
    <xdr:grpSp>
      <xdr:nvGrpSpPr>
        <xdr:cNvPr id="2809" name="Gruppieren 2808"/>
        <xdr:cNvGrpSpPr/>
      </xdr:nvGrpSpPr>
      <xdr:grpSpPr>
        <a:xfrm>
          <a:off x="8549707" y="108750668"/>
          <a:ext cx="412151" cy="776963"/>
          <a:chOff x="3258122" y="972939"/>
          <a:chExt cx="412887" cy="777862"/>
        </a:xfrm>
      </xdr:grpSpPr>
      <xdr:sp macro="" textlink="">
        <xdr:nvSpPr>
          <xdr:cNvPr id="2810" name="Textfeld 280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11" name="Gruppieren 281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12" name="Gerade Verbindung mit Pfeil 281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13" name="Ellipse 281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14" name="Gerade Verbindung mit Pfeil 281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15" name="Gerade Verbindung mit Pfeil 281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16" name="Gerade Verbindung mit Pfeil 281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17" name="Gerade Verbindung mit Pfeil 281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545</xdr:row>
      <xdr:rowOff>97921</xdr:rowOff>
    </xdr:from>
    <xdr:to>
      <xdr:col>1</xdr:col>
      <xdr:colOff>273720</xdr:colOff>
      <xdr:row>548</xdr:row>
      <xdr:rowOff>7327</xdr:rowOff>
    </xdr:to>
    <xdr:cxnSp macro="">
      <xdr:nvCxnSpPr>
        <xdr:cNvPr id="2818" name="Gerade Verbindung mit Pfeil 2817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542</xdr:row>
      <xdr:rowOff>1</xdr:rowOff>
    </xdr:from>
    <xdr:to>
      <xdr:col>6</xdr:col>
      <xdr:colOff>7705</xdr:colOff>
      <xdr:row>545</xdr:row>
      <xdr:rowOff>80596</xdr:rowOff>
    </xdr:to>
    <xdr:cxnSp macro="">
      <xdr:nvCxnSpPr>
        <xdr:cNvPr id="2819" name="Gerade Verbindung mit Pfeil 2818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545</xdr:row>
      <xdr:rowOff>94710</xdr:rowOff>
    </xdr:from>
    <xdr:to>
      <xdr:col>17</xdr:col>
      <xdr:colOff>505560</xdr:colOff>
      <xdr:row>545</xdr:row>
      <xdr:rowOff>94710</xdr:rowOff>
    </xdr:to>
    <xdr:cxnSp macro="">
      <xdr:nvCxnSpPr>
        <xdr:cNvPr id="2820" name="Gerade Verbindung mit Pfeil 2819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542</xdr:row>
      <xdr:rowOff>0</xdr:rowOff>
    </xdr:from>
    <xdr:to>
      <xdr:col>9</xdr:col>
      <xdr:colOff>0</xdr:colOff>
      <xdr:row>545</xdr:row>
      <xdr:rowOff>80595</xdr:rowOff>
    </xdr:to>
    <xdr:cxnSp macro="">
      <xdr:nvCxnSpPr>
        <xdr:cNvPr id="2821" name="Gerade Verbindung mit Pfeil 2820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541</xdr:row>
      <xdr:rowOff>189034</xdr:rowOff>
    </xdr:from>
    <xdr:to>
      <xdr:col>14</xdr:col>
      <xdr:colOff>511420</xdr:colOff>
      <xdr:row>545</xdr:row>
      <xdr:rowOff>79129</xdr:rowOff>
    </xdr:to>
    <xdr:cxnSp macro="">
      <xdr:nvCxnSpPr>
        <xdr:cNvPr id="2822" name="Gerade Verbindung mit Pfeil 2821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541</xdr:row>
      <xdr:rowOff>187568</xdr:rowOff>
    </xdr:from>
    <xdr:to>
      <xdr:col>17</xdr:col>
      <xdr:colOff>509955</xdr:colOff>
      <xdr:row>545</xdr:row>
      <xdr:rowOff>77663</xdr:rowOff>
    </xdr:to>
    <xdr:cxnSp macro="">
      <xdr:nvCxnSpPr>
        <xdr:cNvPr id="2823" name="Gerade Verbindung mit Pfeil 2822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542</xdr:row>
      <xdr:rowOff>5862</xdr:rowOff>
    </xdr:from>
    <xdr:to>
      <xdr:col>2</xdr:col>
      <xdr:colOff>511797</xdr:colOff>
      <xdr:row>545</xdr:row>
      <xdr:rowOff>84568</xdr:rowOff>
    </xdr:to>
    <xdr:cxnSp macro="">
      <xdr:nvCxnSpPr>
        <xdr:cNvPr id="2824" name="Gerade Verbindung mit Pfeil 2823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549</xdr:row>
      <xdr:rowOff>14654</xdr:rowOff>
    </xdr:from>
    <xdr:to>
      <xdr:col>1</xdr:col>
      <xdr:colOff>276226</xdr:colOff>
      <xdr:row>549</xdr:row>
      <xdr:rowOff>155264</xdr:rowOff>
    </xdr:to>
    <xdr:cxnSp macro="">
      <xdr:nvCxnSpPr>
        <xdr:cNvPr id="2825" name="Gerade Verbindung mit Pfeil 2824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536</xdr:row>
      <xdr:rowOff>5505</xdr:rowOff>
    </xdr:from>
    <xdr:to>
      <xdr:col>12</xdr:col>
      <xdr:colOff>206125</xdr:colOff>
      <xdr:row>540</xdr:row>
      <xdr:rowOff>153818</xdr:rowOff>
    </xdr:to>
    <xdr:grpSp>
      <xdr:nvGrpSpPr>
        <xdr:cNvPr id="2826" name="Gruppieren 2825"/>
        <xdr:cNvGrpSpPr/>
      </xdr:nvGrpSpPr>
      <xdr:grpSpPr>
        <a:xfrm>
          <a:off x="6137625" y="108752430"/>
          <a:ext cx="412150" cy="776963"/>
          <a:chOff x="3258122" y="972939"/>
          <a:chExt cx="412887" cy="777862"/>
        </a:xfrm>
      </xdr:grpSpPr>
      <xdr:sp macro="" textlink="">
        <xdr:nvSpPr>
          <xdr:cNvPr id="2827" name="Textfeld 282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28" name="Gruppieren 282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29" name="Gerade Verbindung mit Pfeil 282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30" name="Ellipse 282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31" name="Gerade Verbindung mit Pfeil 283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32" name="Gerade Verbindung mit Pfeil 283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33" name="Gerade Verbindung mit Pfeil 283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34" name="Gerade Verbindung mit Pfeil 283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541</xdr:row>
      <xdr:rowOff>189034</xdr:rowOff>
    </xdr:from>
    <xdr:to>
      <xdr:col>11</xdr:col>
      <xdr:colOff>511420</xdr:colOff>
      <xdr:row>545</xdr:row>
      <xdr:rowOff>79129</xdr:rowOff>
    </xdr:to>
    <xdr:cxnSp macro="">
      <xdr:nvCxnSpPr>
        <xdr:cNvPr id="2835" name="Gerade Verbindung mit Pfeil 2834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536</xdr:row>
      <xdr:rowOff>8175</xdr:rowOff>
    </xdr:from>
    <xdr:to>
      <xdr:col>3</xdr:col>
      <xdr:colOff>200312</xdr:colOff>
      <xdr:row>540</xdr:row>
      <xdr:rowOff>156488</xdr:rowOff>
    </xdr:to>
    <xdr:grpSp>
      <xdr:nvGrpSpPr>
        <xdr:cNvPr id="2836" name="Gruppieren 2835"/>
        <xdr:cNvGrpSpPr/>
      </xdr:nvGrpSpPr>
      <xdr:grpSpPr>
        <a:xfrm>
          <a:off x="2502785" y="108755100"/>
          <a:ext cx="412152" cy="776963"/>
          <a:chOff x="3258122" y="972939"/>
          <a:chExt cx="412887" cy="777862"/>
        </a:xfrm>
      </xdr:grpSpPr>
      <xdr:sp macro="" textlink="">
        <xdr:nvSpPr>
          <xdr:cNvPr id="2837" name="Textfeld 2836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38" name="Gruppieren 2837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39" name="Gerade Verbindung mit Pfeil 2838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40" name="Ellipse 2839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41" name="Gerade Verbindung mit Pfeil 2840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2" name="Gerade Verbindung mit Pfeil 2841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3" name="Gerade Verbindung mit Pfeil 2842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4" name="Gerade Verbindung mit Pfeil 2843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302510</xdr:colOff>
      <xdr:row>559</xdr:row>
      <xdr:rowOff>8175</xdr:rowOff>
    </xdr:from>
    <xdr:to>
      <xdr:col>6</xdr:col>
      <xdr:colOff>200312</xdr:colOff>
      <xdr:row>563</xdr:row>
      <xdr:rowOff>156488</xdr:rowOff>
    </xdr:to>
    <xdr:grpSp>
      <xdr:nvGrpSpPr>
        <xdr:cNvPr id="2845" name="Gruppieren 2844"/>
        <xdr:cNvGrpSpPr/>
      </xdr:nvGrpSpPr>
      <xdr:grpSpPr>
        <a:xfrm>
          <a:off x="3712460" y="112660350"/>
          <a:ext cx="412152" cy="776963"/>
          <a:chOff x="3258122" y="972939"/>
          <a:chExt cx="412887" cy="777862"/>
        </a:xfrm>
      </xdr:grpSpPr>
      <xdr:sp macro="" textlink="">
        <xdr:nvSpPr>
          <xdr:cNvPr id="2846" name="Textfeld 2845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47" name="Gruppieren 2846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48" name="Gerade Verbindung mit Pfeil 2847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49" name="Ellipse 2848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50" name="Gerade Verbindung mit Pfeil 2849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1" name="Gerade Verbindung mit Pfeil 2850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2" name="Gerade Verbindung mit Pfeil 2851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3" name="Gerade Verbindung mit Pfeil 2852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302511</xdr:colOff>
      <xdr:row>559</xdr:row>
      <xdr:rowOff>8176</xdr:rowOff>
    </xdr:from>
    <xdr:to>
      <xdr:col>9</xdr:col>
      <xdr:colOff>200312</xdr:colOff>
      <xdr:row>563</xdr:row>
      <xdr:rowOff>156489</xdr:rowOff>
    </xdr:to>
    <xdr:grpSp>
      <xdr:nvGrpSpPr>
        <xdr:cNvPr id="2854" name="Gruppieren 2853"/>
        <xdr:cNvGrpSpPr/>
      </xdr:nvGrpSpPr>
      <xdr:grpSpPr>
        <a:xfrm>
          <a:off x="4922136" y="112660351"/>
          <a:ext cx="412151" cy="776963"/>
          <a:chOff x="3258122" y="972939"/>
          <a:chExt cx="412887" cy="777862"/>
        </a:xfrm>
      </xdr:grpSpPr>
      <xdr:sp macro="" textlink="">
        <xdr:nvSpPr>
          <xdr:cNvPr id="2855" name="Textfeld 2854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56" name="Gruppieren 2855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57" name="Gerade Verbindung mit Pfeil 2856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58" name="Ellipse 2857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59" name="Gerade Verbindung mit Pfeil 2858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0" name="Gerade Verbindung mit Pfeil 2859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1" name="Gerade Verbindung mit Pfeil 2860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2" name="Gerade Verbindung mit Pfeil 2861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308325</xdr:colOff>
      <xdr:row>559</xdr:row>
      <xdr:rowOff>5505</xdr:rowOff>
    </xdr:from>
    <xdr:to>
      <xdr:col>15</xdr:col>
      <xdr:colOff>206125</xdr:colOff>
      <xdr:row>563</xdr:row>
      <xdr:rowOff>153818</xdr:rowOff>
    </xdr:to>
    <xdr:grpSp>
      <xdr:nvGrpSpPr>
        <xdr:cNvPr id="2863" name="Gruppieren 2862"/>
        <xdr:cNvGrpSpPr/>
      </xdr:nvGrpSpPr>
      <xdr:grpSpPr>
        <a:xfrm>
          <a:off x="7347300" y="112657680"/>
          <a:ext cx="412150" cy="776963"/>
          <a:chOff x="3258122" y="972939"/>
          <a:chExt cx="412887" cy="777862"/>
        </a:xfrm>
      </xdr:grpSpPr>
      <xdr:sp macro="" textlink="">
        <xdr:nvSpPr>
          <xdr:cNvPr id="2864" name="Textfeld 2863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65" name="Gruppieren 2864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66" name="Gerade Verbindung mit Pfeil 2865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67" name="Ellipse 2866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68" name="Gerade Verbindung mit Pfeil 2867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69" name="Gerade Verbindung mit Pfeil 2868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0" name="Gerade Verbindung mit Pfeil 2869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1" name="Gerade Verbindung mit Pfeil 2870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301057</xdr:colOff>
      <xdr:row>559</xdr:row>
      <xdr:rowOff>3743</xdr:rowOff>
    </xdr:from>
    <xdr:to>
      <xdr:col>18</xdr:col>
      <xdr:colOff>198858</xdr:colOff>
      <xdr:row>563</xdr:row>
      <xdr:rowOff>152056</xdr:rowOff>
    </xdr:to>
    <xdr:grpSp>
      <xdr:nvGrpSpPr>
        <xdr:cNvPr id="2872" name="Gruppieren 2871"/>
        <xdr:cNvGrpSpPr/>
      </xdr:nvGrpSpPr>
      <xdr:grpSpPr>
        <a:xfrm>
          <a:off x="8549707" y="112655918"/>
          <a:ext cx="412151" cy="776963"/>
          <a:chOff x="3258122" y="972939"/>
          <a:chExt cx="412887" cy="777862"/>
        </a:xfrm>
      </xdr:grpSpPr>
      <xdr:sp macro="" textlink="">
        <xdr:nvSpPr>
          <xdr:cNvPr id="2873" name="Textfeld 2872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74" name="Gruppieren 2873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75" name="Gerade Verbindung mit Pfeil 2874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76" name="Ellipse 2875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77" name="Gerade Verbindung mit Pfeil 2876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8" name="Gerade Verbindung mit Pfeil 2877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9" name="Gerade Verbindung mit Pfeil 2878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80" name="Gerade Verbindung mit Pfeil 2879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273720</xdr:colOff>
      <xdr:row>568</xdr:row>
      <xdr:rowOff>97921</xdr:rowOff>
    </xdr:from>
    <xdr:to>
      <xdr:col>1</xdr:col>
      <xdr:colOff>273720</xdr:colOff>
      <xdr:row>571</xdr:row>
      <xdr:rowOff>7327</xdr:rowOff>
    </xdr:to>
    <xdr:cxnSp macro="">
      <xdr:nvCxnSpPr>
        <xdr:cNvPr id="2881" name="Gerade Verbindung mit Pfeil 2880"/>
        <xdr:cNvCxnSpPr/>
      </xdr:nvCxnSpPr>
      <xdr:spPr>
        <a:xfrm>
          <a:off x="1956470" y="2775504"/>
          <a:ext cx="0" cy="3856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7705</xdr:colOff>
      <xdr:row>565</xdr:row>
      <xdr:rowOff>1</xdr:rowOff>
    </xdr:from>
    <xdr:to>
      <xdr:col>6</xdr:col>
      <xdr:colOff>7705</xdr:colOff>
      <xdr:row>568</xdr:row>
      <xdr:rowOff>80596</xdr:rowOff>
    </xdr:to>
    <xdr:cxnSp macro="">
      <xdr:nvCxnSpPr>
        <xdr:cNvPr id="2882" name="Gerade Verbindung mit Pfeil 2881"/>
        <xdr:cNvCxnSpPr/>
      </xdr:nvCxnSpPr>
      <xdr:spPr>
        <a:xfrm>
          <a:off x="3944705" y="2201334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267056</xdr:colOff>
      <xdr:row>568</xdr:row>
      <xdr:rowOff>94710</xdr:rowOff>
    </xdr:from>
    <xdr:to>
      <xdr:col>17</xdr:col>
      <xdr:colOff>505560</xdr:colOff>
      <xdr:row>568</xdr:row>
      <xdr:rowOff>94710</xdr:rowOff>
    </xdr:to>
    <xdr:cxnSp macro="">
      <xdr:nvCxnSpPr>
        <xdr:cNvPr id="2883" name="Gerade Verbindung mit Pfeil 2882"/>
        <xdr:cNvCxnSpPr/>
      </xdr:nvCxnSpPr>
      <xdr:spPr>
        <a:xfrm flipH="1">
          <a:off x="1949806" y="2772293"/>
          <a:ext cx="6842504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565</xdr:row>
      <xdr:rowOff>0</xdr:rowOff>
    </xdr:from>
    <xdr:to>
      <xdr:col>9</xdr:col>
      <xdr:colOff>0</xdr:colOff>
      <xdr:row>568</xdr:row>
      <xdr:rowOff>80595</xdr:rowOff>
    </xdr:to>
    <xdr:cxnSp macro="">
      <xdr:nvCxnSpPr>
        <xdr:cNvPr id="2884" name="Gerade Verbindung mit Pfeil 2883"/>
        <xdr:cNvCxnSpPr/>
      </xdr:nvCxnSpPr>
      <xdr:spPr>
        <a:xfrm>
          <a:off x="5154083" y="2201333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511420</xdr:colOff>
      <xdr:row>564</xdr:row>
      <xdr:rowOff>189034</xdr:rowOff>
    </xdr:from>
    <xdr:to>
      <xdr:col>14</xdr:col>
      <xdr:colOff>511420</xdr:colOff>
      <xdr:row>568</xdr:row>
      <xdr:rowOff>79129</xdr:rowOff>
    </xdr:to>
    <xdr:cxnSp macro="">
      <xdr:nvCxnSpPr>
        <xdr:cNvPr id="2885" name="Gerade Verbindung mit Pfeil 2884"/>
        <xdr:cNvCxnSpPr/>
      </xdr:nvCxnSpPr>
      <xdr:spPr>
        <a:xfrm>
          <a:off x="7581087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509955</xdr:colOff>
      <xdr:row>564</xdr:row>
      <xdr:rowOff>187568</xdr:rowOff>
    </xdr:from>
    <xdr:to>
      <xdr:col>17</xdr:col>
      <xdr:colOff>509955</xdr:colOff>
      <xdr:row>568</xdr:row>
      <xdr:rowOff>77663</xdr:rowOff>
    </xdr:to>
    <xdr:cxnSp macro="">
      <xdr:nvCxnSpPr>
        <xdr:cNvPr id="2886" name="Gerade Verbindung mit Pfeil 2885"/>
        <xdr:cNvCxnSpPr/>
      </xdr:nvCxnSpPr>
      <xdr:spPr>
        <a:xfrm>
          <a:off x="8796705" y="2198401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511797</xdr:colOff>
      <xdr:row>565</xdr:row>
      <xdr:rowOff>5862</xdr:rowOff>
    </xdr:from>
    <xdr:to>
      <xdr:col>2</xdr:col>
      <xdr:colOff>511797</xdr:colOff>
      <xdr:row>568</xdr:row>
      <xdr:rowOff>84568</xdr:rowOff>
    </xdr:to>
    <xdr:cxnSp macro="">
      <xdr:nvCxnSpPr>
        <xdr:cNvPr id="2887" name="Gerade Verbindung mit Pfeil 2886"/>
        <xdr:cNvCxnSpPr/>
      </xdr:nvCxnSpPr>
      <xdr:spPr>
        <a:xfrm>
          <a:off x="2713130" y="2207195"/>
          <a:ext cx="0" cy="55495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276226</xdr:colOff>
      <xdr:row>572</xdr:row>
      <xdr:rowOff>14654</xdr:rowOff>
    </xdr:from>
    <xdr:to>
      <xdr:col>1</xdr:col>
      <xdr:colOff>276226</xdr:colOff>
      <xdr:row>572</xdr:row>
      <xdr:rowOff>155264</xdr:rowOff>
    </xdr:to>
    <xdr:cxnSp macro="">
      <xdr:nvCxnSpPr>
        <xdr:cNvPr id="2888" name="Gerade Verbindung mit Pfeil 2887"/>
        <xdr:cNvCxnSpPr/>
      </xdr:nvCxnSpPr>
      <xdr:spPr>
        <a:xfrm>
          <a:off x="1958976" y="3358987"/>
          <a:ext cx="0" cy="14061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308325</xdr:colOff>
      <xdr:row>559</xdr:row>
      <xdr:rowOff>5505</xdr:rowOff>
    </xdr:from>
    <xdr:to>
      <xdr:col>12</xdr:col>
      <xdr:colOff>206125</xdr:colOff>
      <xdr:row>563</xdr:row>
      <xdr:rowOff>153818</xdr:rowOff>
    </xdr:to>
    <xdr:grpSp>
      <xdr:nvGrpSpPr>
        <xdr:cNvPr id="2889" name="Gruppieren 2888"/>
        <xdr:cNvGrpSpPr/>
      </xdr:nvGrpSpPr>
      <xdr:grpSpPr>
        <a:xfrm>
          <a:off x="6137625" y="112657680"/>
          <a:ext cx="412150" cy="776963"/>
          <a:chOff x="3258122" y="972939"/>
          <a:chExt cx="412887" cy="777862"/>
        </a:xfrm>
      </xdr:grpSpPr>
      <xdr:sp macro="" textlink="">
        <xdr:nvSpPr>
          <xdr:cNvPr id="2890" name="Textfeld 288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891" name="Gruppieren 289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892" name="Gerade Verbindung mit Pfeil 289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93" name="Ellipse 289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894" name="Gerade Verbindung mit Pfeil 289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95" name="Gerade Verbindung mit Pfeil 289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96" name="Gerade Verbindung mit Pfeil 289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97" name="Gerade Verbindung mit Pfeil 289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511420</xdr:colOff>
      <xdr:row>564</xdr:row>
      <xdr:rowOff>189034</xdr:rowOff>
    </xdr:from>
    <xdr:to>
      <xdr:col>11</xdr:col>
      <xdr:colOff>511420</xdr:colOff>
      <xdr:row>568</xdr:row>
      <xdr:rowOff>79129</xdr:rowOff>
    </xdr:to>
    <xdr:cxnSp macro="">
      <xdr:nvCxnSpPr>
        <xdr:cNvPr id="2898" name="Gerade Verbindung mit Pfeil 2897"/>
        <xdr:cNvCxnSpPr/>
      </xdr:nvCxnSpPr>
      <xdr:spPr>
        <a:xfrm>
          <a:off x="6364003" y="2199867"/>
          <a:ext cx="0" cy="5568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302510</xdr:colOff>
      <xdr:row>559</xdr:row>
      <xdr:rowOff>8175</xdr:rowOff>
    </xdr:from>
    <xdr:to>
      <xdr:col>3</xdr:col>
      <xdr:colOff>200312</xdr:colOff>
      <xdr:row>563</xdr:row>
      <xdr:rowOff>156488</xdr:rowOff>
    </xdr:to>
    <xdr:grpSp>
      <xdr:nvGrpSpPr>
        <xdr:cNvPr id="2899" name="Gruppieren 2898"/>
        <xdr:cNvGrpSpPr/>
      </xdr:nvGrpSpPr>
      <xdr:grpSpPr>
        <a:xfrm>
          <a:off x="2502785" y="112660350"/>
          <a:ext cx="412152" cy="776963"/>
          <a:chOff x="3258122" y="972939"/>
          <a:chExt cx="412887" cy="777862"/>
        </a:xfrm>
      </xdr:grpSpPr>
      <xdr:sp macro="" textlink="">
        <xdr:nvSpPr>
          <xdr:cNvPr id="2900" name="Textfeld 2899"/>
          <xdr:cNvSpPr txBox="1"/>
        </xdr:nvSpPr>
        <xdr:spPr>
          <a:xfrm>
            <a:off x="3431584" y="1242583"/>
            <a:ext cx="187425" cy="238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de-DE" sz="1400" b="1"/>
              <a:t>+</a:t>
            </a:r>
          </a:p>
        </xdr:txBody>
      </xdr:sp>
      <xdr:grpSp>
        <xdr:nvGrpSpPr>
          <xdr:cNvPr id="2901" name="Gruppieren 2900"/>
          <xdr:cNvGrpSpPr/>
        </xdr:nvGrpSpPr>
        <xdr:grpSpPr>
          <a:xfrm>
            <a:off x="3258122" y="972939"/>
            <a:ext cx="412887" cy="777862"/>
            <a:chOff x="3258122" y="972939"/>
            <a:chExt cx="412887" cy="777862"/>
          </a:xfrm>
        </xdr:grpSpPr>
        <xdr:cxnSp macro="">
          <xdr:nvCxnSpPr>
            <xdr:cNvPr id="2902" name="Gerade Verbindung mit Pfeil 2901"/>
            <xdr:cNvCxnSpPr/>
          </xdr:nvCxnSpPr>
          <xdr:spPr>
            <a:xfrm>
              <a:off x="3470697" y="1454766"/>
              <a:ext cx="0" cy="296035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903" name="Ellipse 2902"/>
            <xdr:cNvSpPr/>
          </xdr:nvSpPr>
          <xdr:spPr>
            <a:xfrm>
              <a:off x="3386420" y="1273063"/>
              <a:ext cx="172185" cy="177615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t"/>
            <a:lstStyle/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  <a:p>
              <a:pPr algn="ctr"/>
              <a:endParaRPr lang="de-DE" sz="11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2904" name="Gerade Verbindung mit Pfeil 2903"/>
            <xdr:cNvCxnSpPr/>
          </xdr:nvCxnSpPr>
          <xdr:spPr>
            <a:xfrm>
              <a:off x="3671009" y="972940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05" name="Gerade Verbindung mit Pfeil 2904"/>
            <xdr:cNvCxnSpPr/>
          </xdr:nvCxnSpPr>
          <xdr:spPr>
            <a:xfrm>
              <a:off x="3258122" y="972939"/>
              <a:ext cx="0" cy="38835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06" name="Gerade Verbindung mit Pfeil 2905"/>
            <xdr:cNvCxnSpPr/>
          </xdr:nvCxnSpPr>
          <xdr:spPr>
            <a:xfrm flipH="1">
              <a:off x="3562677" y="1355166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07" name="Gerade Verbindung mit Pfeil 2906"/>
            <xdr:cNvCxnSpPr/>
          </xdr:nvCxnSpPr>
          <xdr:spPr>
            <a:xfrm flipH="1">
              <a:off x="3262210" y="1353122"/>
              <a:ext cx="108332" cy="0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4"/>
  <sheetViews>
    <sheetView showGridLines="0" showRowColHeaders="0" tabSelected="1" zoomScaleNormal="100" workbookViewId="0">
      <selection activeCell="I4" sqref="I4:O4"/>
    </sheetView>
  </sheetViews>
  <sheetFormatPr baseColWidth="10" defaultRowHeight="12.75"/>
  <cols>
    <col min="1" max="1" width="5.7109375" style="11" customWidth="1"/>
    <col min="2" max="2" width="17.140625" style="11" customWidth="1"/>
    <col min="3" max="3" width="11.7109375" style="11" customWidth="1"/>
    <col min="4" max="19" width="4.7109375" style="11" customWidth="1"/>
    <col min="20" max="16384" width="11.42578125" style="11"/>
  </cols>
  <sheetData>
    <row r="1" spans="1:18" ht="8.25" customHeight="1"/>
    <row r="2" spans="1:18" ht="18">
      <c r="B2" s="171" t="s">
        <v>24</v>
      </c>
      <c r="C2" s="172" t="s">
        <v>29</v>
      </c>
    </row>
    <row r="3" spans="1:18" ht="12" customHeight="1"/>
    <row r="4" spans="1:18" ht="18">
      <c r="B4" s="171" t="s">
        <v>11</v>
      </c>
      <c r="C4" s="172" t="s">
        <v>28</v>
      </c>
      <c r="I4" s="177"/>
      <c r="J4" s="177"/>
      <c r="K4" s="177"/>
      <c r="L4" s="177"/>
      <c r="M4" s="177"/>
      <c r="N4" s="177"/>
      <c r="O4" s="177"/>
    </row>
    <row r="5" spans="1:18" ht="12" customHeight="1">
      <c r="A5" s="34"/>
    </row>
    <row r="6" spans="1:18" ht="20.25" customHeight="1">
      <c r="B6" s="171" t="s">
        <v>23</v>
      </c>
      <c r="C6" s="178"/>
      <c r="D6" s="178"/>
      <c r="E6" s="178"/>
      <c r="F6" s="176"/>
      <c r="G6" s="176"/>
      <c r="H6" s="176"/>
      <c r="I6" s="176"/>
    </row>
    <row r="7" spans="1:18" ht="16.5" customHeight="1">
      <c r="A7" s="34"/>
    </row>
    <row r="8" spans="1:18" ht="18">
      <c r="A8" s="173" t="s">
        <v>39</v>
      </c>
    </row>
    <row r="9" spans="1:18" ht="8.25" customHeight="1">
      <c r="A9" s="34"/>
    </row>
    <row r="10" spans="1:18" ht="17.45" customHeight="1" thickBot="1">
      <c r="B10" s="78" t="s">
        <v>21</v>
      </c>
      <c r="C10" s="77" t="s">
        <v>22</v>
      </c>
      <c r="J10" s="8"/>
      <c r="K10" s="8"/>
      <c r="L10" s="8"/>
      <c r="M10" s="8"/>
      <c r="N10" s="8"/>
      <c r="O10" s="8"/>
      <c r="P10" s="8"/>
      <c r="Q10" s="8"/>
      <c r="R10" s="8"/>
    </row>
    <row r="11" spans="1:18" ht="17.45" customHeight="1">
      <c r="B11" s="79" t="s">
        <v>30</v>
      </c>
      <c r="C11" s="150">
        <v>0.1</v>
      </c>
      <c r="D11" s="48" t="s">
        <v>36</v>
      </c>
      <c r="J11" s="8"/>
      <c r="K11" s="8"/>
      <c r="L11" s="8"/>
      <c r="M11" s="8"/>
      <c r="N11" s="8"/>
      <c r="O11" s="8"/>
      <c r="P11" s="8"/>
      <c r="Q11" s="8"/>
      <c r="R11" s="8"/>
    </row>
    <row r="12" spans="1:18" ht="17.45" customHeight="1">
      <c r="B12" s="79" t="s">
        <v>31</v>
      </c>
      <c r="C12" s="151">
        <f>30%-C11</f>
        <v>0.19999999999999998</v>
      </c>
      <c r="D12" s="11" t="s">
        <v>42</v>
      </c>
      <c r="E12" s="68"/>
      <c r="J12" s="8"/>
      <c r="K12" s="8"/>
      <c r="L12" s="8"/>
      <c r="M12" s="8"/>
      <c r="N12" s="8"/>
      <c r="O12" s="8"/>
      <c r="P12" s="8"/>
      <c r="Q12" s="8"/>
      <c r="R12" s="8"/>
    </row>
    <row r="13" spans="1:18" ht="17.45" customHeight="1">
      <c r="B13" s="79" t="s">
        <v>32</v>
      </c>
      <c r="C13" s="151">
        <v>0.2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ht="17.45" customHeight="1">
      <c r="B14" s="79" t="s">
        <v>33</v>
      </c>
      <c r="C14" s="151">
        <v>0.3</v>
      </c>
      <c r="J14" s="8"/>
      <c r="K14" s="8"/>
      <c r="L14" s="8"/>
      <c r="M14" s="8"/>
      <c r="N14" s="8"/>
      <c r="O14" s="8"/>
      <c r="P14" s="8"/>
      <c r="Q14" s="8"/>
      <c r="R14" s="8"/>
    </row>
    <row r="15" spans="1:18" ht="17.45" customHeight="1">
      <c r="B15" s="79" t="s">
        <v>34</v>
      </c>
      <c r="C15" s="151">
        <v>0.1</v>
      </c>
      <c r="J15" s="8"/>
      <c r="K15" s="8"/>
      <c r="L15" s="8"/>
      <c r="M15" s="8"/>
      <c r="N15" s="8"/>
      <c r="O15" s="8"/>
      <c r="P15" s="8"/>
      <c r="Q15" s="8"/>
      <c r="R15" s="8"/>
    </row>
    <row r="16" spans="1:18" ht="17.45" customHeight="1">
      <c r="B16" s="79" t="s">
        <v>35</v>
      </c>
      <c r="C16" s="151">
        <v>0.1</v>
      </c>
      <c r="D16" s="39"/>
      <c r="J16" s="8"/>
      <c r="K16" s="8"/>
      <c r="L16" s="8"/>
      <c r="M16" s="8"/>
      <c r="N16" s="8"/>
      <c r="O16" s="8"/>
      <c r="P16" s="8"/>
      <c r="Q16" s="8"/>
      <c r="R16" s="8"/>
    </row>
    <row r="17" spans="1:19" ht="17.45" customHeight="1">
      <c r="C17" s="80">
        <f>SUM(C11:C16)</f>
        <v>1</v>
      </c>
      <c r="D17" s="39"/>
    </row>
    <row r="18" spans="1:19" ht="16.5" customHeight="1"/>
    <row r="20" spans="1:19" ht="8.25" customHeight="1"/>
    <row r="21" spans="1:19" s="48" customFormat="1" ht="17.4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8.25" customHeight="1"/>
    <row r="23" spans="1:19" s="48" customFormat="1" ht="17.4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48" customFormat="1" ht="17.4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password="CF2B" sheet="1" objects="1" scenarios="1" selectLockedCells="1"/>
  <mergeCells count="2">
    <mergeCell ref="I4:O4"/>
    <mergeCell ref="C6:E6"/>
  </mergeCells>
  <dataValidations count="2">
    <dataValidation type="whole" showInputMessage="1" showErrorMessage="1" sqref="P2">
      <formula1>1</formula1>
      <formula2>30</formula2>
    </dataValidation>
    <dataValidation type="list" allowBlank="1" showInputMessage="1" showErrorMessage="1" sqref="C11">
      <formula1>"10%,15%,20%"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35"/>
  <sheetViews>
    <sheetView showGridLines="0" showRowColHeaders="0" zoomScaleNormal="100" workbookViewId="0">
      <selection activeCell="B8" sqref="B8"/>
    </sheetView>
  </sheetViews>
  <sheetFormatPr baseColWidth="10" defaultRowHeight="12.75"/>
  <cols>
    <col min="1" max="1" width="2.85546875" style="11" customWidth="1"/>
    <col min="2" max="2" width="15.7109375" style="11" customWidth="1"/>
    <col min="3" max="3" width="11.7109375" style="11" customWidth="1"/>
    <col min="4" max="4" width="5.7109375" style="11" customWidth="1"/>
    <col min="5" max="5" width="6.28515625" style="11" customWidth="1"/>
    <col min="6" max="6" width="5.7109375" style="11" customWidth="1"/>
    <col min="7" max="7" width="5.7109375" style="107" hidden="1" customWidth="1"/>
    <col min="8" max="10" width="5.7109375" style="11" customWidth="1"/>
    <col min="11" max="11" width="5.7109375" style="11" hidden="1" customWidth="1"/>
    <col min="12" max="14" width="5.7109375" style="11" customWidth="1"/>
    <col min="15" max="15" width="5.7109375" style="11" hidden="1" customWidth="1"/>
    <col min="16" max="18" width="5.7109375" style="11" customWidth="1"/>
    <col min="19" max="19" width="5.7109375" style="11" hidden="1" customWidth="1"/>
    <col min="20" max="22" width="5.7109375" style="11" customWidth="1"/>
    <col min="23" max="23" width="5.7109375" style="11" hidden="1" customWidth="1"/>
    <col min="24" max="26" width="5.7109375" style="11" customWidth="1"/>
    <col min="27" max="27" width="5.7109375" style="11" hidden="1" customWidth="1"/>
    <col min="28" max="29" width="5.7109375" style="11" customWidth="1"/>
    <col min="30" max="16384" width="11.42578125" style="11"/>
  </cols>
  <sheetData>
    <row r="1" spans="1:29" s="41" customFormat="1" ht="13.7" customHeight="1">
      <c r="A1" s="40" t="str">
        <f>CONCATENATE(Deckblatt!C2,"; ",Deckblatt!C4," ",Deckblatt!I4,"; ",Deckblatt!C6)</f>
        <v xml:space="preserve">Abiturprüfung für andere Bewerberinnen und Bewerber (4. Fach); Moderne Fremdsprachen: ; </v>
      </c>
      <c r="G1" s="130"/>
      <c r="H1" s="42"/>
      <c r="I1" s="42"/>
      <c r="K1" s="42"/>
      <c r="L1" s="42"/>
      <c r="M1" s="42"/>
      <c r="O1" s="42"/>
      <c r="P1" s="42"/>
      <c r="Q1" s="42"/>
      <c r="S1" s="42"/>
      <c r="W1" s="42"/>
      <c r="AA1" s="42"/>
    </row>
    <row r="2" spans="1:29" s="41" customFormat="1" ht="5.0999999999999996" customHeight="1" thickBot="1">
      <c r="A2" s="130"/>
      <c r="B2" s="130"/>
      <c r="G2" s="130"/>
      <c r="H2" s="42"/>
      <c r="I2" s="42"/>
      <c r="K2" s="42"/>
      <c r="L2" s="42"/>
      <c r="M2" s="42"/>
      <c r="O2" s="42"/>
      <c r="P2" s="42"/>
      <c r="Q2" s="42"/>
      <c r="S2" s="42"/>
      <c r="T2" s="42"/>
      <c r="U2" s="43"/>
      <c r="W2" s="42"/>
      <c r="X2" s="42"/>
      <c r="Y2" s="43"/>
      <c r="AA2" s="42"/>
    </row>
    <row r="3" spans="1:29" s="107" customFormat="1" ht="16.5" customHeight="1" thickBot="1">
      <c r="D3" s="182" t="s">
        <v>37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161"/>
      <c r="P3" s="182" t="s">
        <v>20</v>
      </c>
      <c r="Q3" s="183"/>
      <c r="R3" s="184"/>
      <c r="S3" s="161"/>
      <c r="T3" s="182" t="s">
        <v>38</v>
      </c>
      <c r="U3" s="183"/>
      <c r="V3" s="183"/>
      <c r="W3" s="183"/>
      <c r="X3" s="183"/>
      <c r="Y3" s="183"/>
      <c r="Z3" s="184"/>
      <c r="AA3" s="147"/>
    </row>
    <row r="4" spans="1:29" ht="13.7" customHeight="1">
      <c r="A4" s="107"/>
      <c r="B4" s="107"/>
      <c r="C4" s="107"/>
      <c r="D4" s="155"/>
      <c r="E4" s="156" t="str">
        <f>Deckblatt!B11</f>
        <v>A 1</v>
      </c>
      <c r="F4" s="157"/>
      <c r="G4" s="158"/>
      <c r="H4" s="155"/>
      <c r="I4" s="156" t="str">
        <f>Deckblatt!B12</f>
        <v>A 2</v>
      </c>
      <c r="J4" s="157"/>
      <c r="K4" s="159"/>
      <c r="L4" s="155"/>
      <c r="M4" s="156" t="str">
        <f>Deckblatt!B13</f>
        <v>B</v>
      </c>
      <c r="N4" s="157"/>
      <c r="O4" s="159"/>
      <c r="P4" s="155"/>
      <c r="Q4" s="156" t="str">
        <f>Deckblatt!B14</f>
        <v>C</v>
      </c>
      <c r="R4" s="157"/>
      <c r="S4" s="159"/>
      <c r="T4" s="155"/>
      <c r="U4" s="156" t="str">
        <f>Deckblatt!B15</f>
        <v>D 1</v>
      </c>
      <c r="V4" s="157"/>
      <c r="W4" s="159"/>
      <c r="X4" s="160"/>
      <c r="Y4" s="156" t="str">
        <f>Deckblatt!B16</f>
        <v>D 2</v>
      </c>
      <c r="Z4" s="157"/>
      <c r="AA4" s="88"/>
      <c r="AB4" s="181" t="s">
        <v>3</v>
      </c>
      <c r="AC4" s="181"/>
    </row>
    <row r="5" spans="1:29" ht="13.7" customHeight="1">
      <c r="A5" s="107"/>
      <c r="B5" s="107"/>
      <c r="C5" s="107"/>
      <c r="D5" s="44"/>
      <c r="E5" s="45">
        <f>Deckblatt!C11</f>
        <v>0.1</v>
      </c>
      <c r="F5" s="46"/>
      <c r="G5" s="152"/>
      <c r="H5" s="44"/>
      <c r="I5" s="45">
        <f>Deckblatt!C12</f>
        <v>0.19999999999999998</v>
      </c>
      <c r="J5" s="87"/>
      <c r="K5" s="89"/>
      <c r="L5" s="44"/>
      <c r="M5" s="45">
        <f>Deckblatt!C13</f>
        <v>0.2</v>
      </c>
      <c r="N5" s="87"/>
      <c r="O5" s="89"/>
      <c r="P5" s="44"/>
      <c r="Q5" s="45">
        <f>Deckblatt!C14</f>
        <v>0.3</v>
      </c>
      <c r="R5" s="87"/>
      <c r="S5" s="89"/>
      <c r="T5" s="44"/>
      <c r="U5" s="45">
        <f>Deckblatt!C15</f>
        <v>0.1</v>
      </c>
      <c r="V5" s="87"/>
      <c r="W5" s="89"/>
      <c r="X5" s="47"/>
      <c r="Y5" s="45">
        <f>Deckblatt!C16</f>
        <v>0.1</v>
      </c>
      <c r="Z5" s="87"/>
      <c r="AA5" s="89"/>
      <c r="AB5" s="179">
        <f>SUM(E5,I5,M5,Q5,U5,Y5)</f>
        <v>1</v>
      </c>
      <c r="AC5" s="180"/>
    </row>
    <row r="6" spans="1:29" s="48" customFormat="1" ht="13.7" customHeight="1" thickBot="1">
      <c r="A6" s="107"/>
      <c r="B6" s="107"/>
      <c r="C6" s="107"/>
      <c r="D6" s="132" t="s">
        <v>16</v>
      </c>
      <c r="E6" s="133" t="s">
        <v>17</v>
      </c>
      <c r="F6" s="131" t="s">
        <v>14</v>
      </c>
      <c r="G6" s="153"/>
      <c r="H6" s="50" t="s">
        <v>16</v>
      </c>
      <c r="I6" s="51" t="s">
        <v>17</v>
      </c>
      <c r="J6" s="49" t="s">
        <v>14</v>
      </c>
      <c r="K6" s="90"/>
      <c r="L6" s="50" t="s">
        <v>16</v>
      </c>
      <c r="M6" s="51" t="s">
        <v>17</v>
      </c>
      <c r="N6" s="49" t="s">
        <v>14</v>
      </c>
      <c r="O6" s="90"/>
      <c r="P6" s="50" t="s">
        <v>16</v>
      </c>
      <c r="Q6" s="51" t="s">
        <v>17</v>
      </c>
      <c r="R6" s="49" t="s">
        <v>14</v>
      </c>
      <c r="S6" s="90"/>
      <c r="T6" s="50" t="s">
        <v>16</v>
      </c>
      <c r="U6" s="51" t="s">
        <v>17</v>
      </c>
      <c r="V6" s="49" t="s">
        <v>14</v>
      </c>
      <c r="W6" s="90"/>
      <c r="X6" s="50" t="s">
        <v>16</v>
      </c>
      <c r="Y6" s="51" t="s">
        <v>17</v>
      </c>
      <c r="Z6" s="94" t="s">
        <v>14</v>
      </c>
      <c r="AA6" s="95"/>
      <c r="AB6" s="96"/>
      <c r="AC6" s="49" t="s">
        <v>12</v>
      </c>
    </row>
    <row r="7" spans="1:29" s="48" customFormat="1" ht="13.7" customHeight="1" thickBot="1">
      <c r="B7" s="52" t="s">
        <v>8</v>
      </c>
      <c r="C7" s="62" t="s">
        <v>10</v>
      </c>
      <c r="D7" s="135" t="s">
        <v>18</v>
      </c>
      <c r="E7" s="136" t="s">
        <v>19</v>
      </c>
      <c r="F7" s="134" t="s">
        <v>15</v>
      </c>
      <c r="G7" s="154"/>
      <c r="H7" s="54" t="s">
        <v>18</v>
      </c>
      <c r="I7" s="55" t="s">
        <v>19</v>
      </c>
      <c r="J7" s="53" t="s">
        <v>15</v>
      </c>
      <c r="K7" s="91"/>
      <c r="L7" s="54" t="s">
        <v>18</v>
      </c>
      <c r="M7" s="55" t="s">
        <v>19</v>
      </c>
      <c r="N7" s="53" t="s">
        <v>15</v>
      </c>
      <c r="O7" s="91"/>
      <c r="P7" s="54" t="s">
        <v>18</v>
      </c>
      <c r="Q7" s="55" t="s">
        <v>19</v>
      </c>
      <c r="R7" s="53" t="s">
        <v>15</v>
      </c>
      <c r="S7" s="91"/>
      <c r="T7" s="54" t="s">
        <v>18</v>
      </c>
      <c r="U7" s="55" t="s">
        <v>19</v>
      </c>
      <c r="V7" s="53" t="s">
        <v>15</v>
      </c>
      <c r="W7" s="91"/>
      <c r="X7" s="54" t="s">
        <v>18</v>
      </c>
      <c r="Y7" s="55" t="s">
        <v>19</v>
      </c>
      <c r="Z7" s="53" t="s">
        <v>15</v>
      </c>
      <c r="AA7" s="91"/>
      <c r="AB7" s="67" t="s">
        <v>25</v>
      </c>
      <c r="AC7" s="53" t="s">
        <v>13</v>
      </c>
    </row>
    <row r="8" spans="1:29" s="48" customFormat="1" ht="12.95" customHeight="1">
      <c r="A8" s="56">
        <v>1</v>
      </c>
      <c r="B8" s="28"/>
      <c r="C8" s="63"/>
      <c r="D8" s="30"/>
      <c r="E8" s="124"/>
      <c r="F8" s="145" t="str">
        <f t="shared" ref="F8:F32" si="0">IF(OR(D8&lt;&gt;"",E8&lt;&gt;""),IF(OR(D8=0,E8=0), MIN(3, (D8*40%+E8*60%)),  IF(OR(D8&lt;=3,E8&lt;=3), MIN((D8*40%+E8*60%),4),(D8*40%+E8*60%))),"")</f>
        <v/>
      </c>
      <c r="G8" s="137" t="str">
        <f>IF(OR(D8&lt;&gt;"",E8&lt;&gt;""),0.4*D8+0.6*E8,"")</f>
        <v/>
      </c>
      <c r="H8" s="148"/>
      <c r="I8" s="124"/>
      <c r="J8" s="85" t="str">
        <f t="shared" ref="J8:J32" si="1">IF(OR(H8&lt;&gt;"",I8&lt;&gt;""),IF(OR(H8=0,I8=0), MIN(3, (H8*40%+I8*60%)),  IF(OR(H8&lt;=3,I8&lt;=3), MIN((H8*40%+I8*60%),4),(H8*40%+I8*60%))),"")</f>
        <v/>
      </c>
      <c r="K8" s="69" t="str">
        <f>IF(OR(H8&lt;&gt;"",I8&lt;&gt;""),0.4*H8+0.6*I8,"")</f>
        <v/>
      </c>
      <c r="L8" s="92"/>
      <c r="M8" s="31"/>
      <c r="N8" s="85" t="str">
        <f t="shared" ref="N8:N32" si="2">IF(OR(L8&lt;&gt;"",M8&lt;&gt;""),IF(OR(L8=0,M8=0), MIN(3, (L8*40%+M8*60%)),  IF(OR(L8&lt;=3,M8&lt;=3), MIN((L8*40%+M8*60%),4),(L8*40%+M8*60%))),"")</f>
        <v/>
      </c>
      <c r="O8" s="69" t="str">
        <f>IF(OR(L8&lt;&gt;"",M8&lt;&gt;""),0.4*L8+0.6*M8,"")</f>
        <v/>
      </c>
      <c r="P8" s="92"/>
      <c r="Q8" s="31"/>
      <c r="R8" s="85" t="str">
        <f t="shared" ref="R8:R32" si="3">IF(OR(P8&lt;&gt;"",Q8&lt;&gt;""),IF(OR(P8=0,Q8=0), MIN(3, (P8*40%+Q8*60%)),  IF(OR(P8&lt;=3,Q8&lt;=3), MIN((P8*40%+Q8*60%),4),(P8*40%+Q8*60%))),"")</f>
        <v/>
      </c>
      <c r="S8" s="69" t="str">
        <f>IF(OR(P8&lt;&gt;"",Q8&lt;&gt;""),0.4*P8+0.6*Q8,"")</f>
        <v/>
      </c>
      <c r="T8" s="92"/>
      <c r="U8" s="31"/>
      <c r="V8" s="85" t="str">
        <f t="shared" ref="V8:V32" si="4">IF(OR(T8&lt;&gt;"",U8&lt;&gt;""),IF(OR(T8=0,U8=0), MIN(3, (T8*40%+U8*60%)),  IF(OR(T8&lt;=3,U8&lt;=3), MIN((T8*40%+U8*60%),4),(T8*40%+U8*60%))),"")</f>
        <v/>
      </c>
      <c r="W8" s="69" t="str">
        <f>IF(OR(T8&lt;&gt;"",U8&lt;&gt;""),0.4*T8+0.6*U8,"")</f>
        <v/>
      </c>
      <c r="X8" s="92"/>
      <c r="Y8" s="31"/>
      <c r="Z8" s="85" t="str">
        <f t="shared" ref="Z8:Z32" si="5">IF(OR(X8&lt;&gt;"",Y8&lt;&gt;""),IF(OR(X8=0,Y8=0), MIN(3, (X8*40%+Y8*60%)),  IF(OR(X8&lt;=3,Y8&lt;=3), MIN((X8*40%+Y8*60%),4),(X8*40%+Y8*60%))),"")</f>
        <v/>
      </c>
      <c r="AA8" s="69" t="str">
        <f>IF(OR(X8&lt;&gt;"",Y8&lt;&gt;""),0.4*X8+0.6*Y8,"")</f>
        <v/>
      </c>
      <c r="AB8" s="58" t="str">
        <f>IF(AND(OR(F8&lt;&gt;"",J8&lt;&gt;"",N8&lt;&gt;"",R8&lt;&gt;"",V8&lt;&gt;"",Z8&lt;&gt;""),Deckblatt!$C$17&gt;0),SUMPRODUCT(($E$5:$Y$5&gt;0)*1,$E$5:$Y$5,F8:Z8)/SUMIFS($E$5:$Y$5,F8:Z8,"&gt;=0"),"")</f>
        <v/>
      </c>
      <c r="AC8" s="57" t="str">
        <f>IF(AB8&lt;&gt;"",ROUND(AB8,0),"")</f>
        <v/>
      </c>
    </row>
    <row r="9" spans="1:29" s="48" customFormat="1" ht="12.95" customHeight="1">
      <c r="A9" s="59">
        <f>A8+1</f>
        <v>2</v>
      </c>
      <c r="B9" s="29"/>
      <c r="C9" s="64"/>
      <c r="D9" s="32"/>
      <c r="E9" s="125"/>
      <c r="F9" s="146" t="str">
        <f t="shared" si="0"/>
        <v/>
      </c>
      <c r="G9" s="138" t="str">
        <f t="shared" ref="G9:G32" si="6">IF(OR(D9&lt;&gt;"",E9&lt;&gt;""),0.4*D9+0.6*E9,"")</f>
        <v/>
      </c>
      <c r="H9" s="149"/>
      <c r="I9" s="125"/>
      <c r="J9" s="86" t="str">
        <f t="shared" si="1"/>
        <v/>
      </c>
      <c r="K9" s="70" t="str">
        <f t="shared" ref="K9:K32" si="7">IF(OR(H9&lt;&gt;"",I9&lt;&gt;""),0.4*H9+0.6*I9,"")</f>
        <v/>
      </c>
      <c r="L9" s="93"/>
      <c r="M9" s="33"/>
      <c r="N9" s="86" t="str">
        <f t="shared" si="2"/>
        <v/>
      </c>
      <c r="O9" s="70" t="str">
        <f t="shared" ref="O9:O32" si="8">IF(OR(L9&lt;&gt;"",M9&lt;&gt;""),0.4*L9+0.6*M9,"")</f>
        <v/>
      </c>
      <c r="P9" s="93"/>
      <c r="Q9" s="33"/>
      <c r="R9" s="86" t="str">
        <f t="shared" si="3"/>
        <v/>
      </c>
      <c r="S9" s="70" t="str">
        <f t="shared" ref="S9:S32" si="9">IF(OR(P9&lt;&gt;"",Q9&lt;&gt;""),0.4*P9+0.6*Q9,"")</f>
        <v/>
      </c>
      <c r="T9" s="93"/>
      <c r="U9" s="33"/>
      <c r="V9" s="86" t="str">
        <f t="shared" si="4"/>
        <v/>
      </c>
      <c r="W9" s="70" t="str">
        <f t="shared" ref="W9:W32" si="10">IF(OR(T9&lt;&gt;"",U9&lt;&gt;""),0.4*T9+0.6*U9,"")</f>
        <v/>
      </c>
      <c r="X9" s="93"/>
      <c r="Y9" s="33"/>
      <c r="Z9" s="86" t="str">
        <f t="shared" si="5"/>
        <v/>
      </c>
      <c r="AA9" s="70" t="str">
        <f t="shared" ref="AA9:AA32" si="11">IF(OR(X9&lt;&gt;"",Y9&lt;&gt;""),0.4*X9+0.6*Y9,"")</f>
        <v/>
      </c>
      <c r="AB9" s="61" t="str">
        <f>IF(AND(OR(F9&lt;&gt;"",J9&lt;&gt;"",N9&lt;&gt;"",R9&lt;&gt;"",V9&lt;&gt;"",Z9&lt;&gt;""),Deckblatt!$C$17&gt;0),SUMPRODUCT(($E$5:$Y$5&gt;0)*1,$E$5:$Y$5,F9:Z9)/SUMIFS($E$5:$Y$5,F9:Z9,"&gt;=0"),"")</f>
        <v/>
      </c>
      <c r="AC9" s="60" t="str">
        <f t="shared" ref="AC9:AC32" si="12">IF(AB9&lt;&gt;"",ROUND(AB9,0),"")</f>
        <v/>
      </c>
    </row>
    <row r="10" spans="1:29" s="48" customFormat="1" ht="12.95" customHeight="1">
      <c r="A10" s="59">
        <f t="shared" ref="A10:A32" si="13">A9+1</f>
        <v>3</v>
      </c>
      <c r="B10" s="29"/>
      <c r="C10" s="64"/>
      <c r="D10" s="32"/>
      <c r="E10" s="125"/>
      <c r="F10" s="146" t="str">
        <f t="shared" si="0"/>
        <v/>
      </c>
      <c r="G10" s="138" t="str">
        <f t="shared" si="6"/>
        <v/>
      </c>
      <c r="H10" s="32"/>
      <c r="I10" s="125"/>
      <c r="J10" s="86" t="str">
        <f t="shared" si="1"/>
        <v/>
      </c>
      <c r="K10" s="70" t="str">
        <f t="shared" si="7"/>
        <v/>
      </c>
      <c r="L10" s="32"/>
      <c r="M10" s="125"/>
      <c r="N10" s="86" t="str">
        <f t="shared" si="2"/>
        <v/>
      </c>
      <c r="O10" s="70" t="str">
        <f t="shared" si="8"/>
        <v/>
      </c>
      <c r="P10" s="93"/>
      <c r="Q10" s="33"/>
      <c r="R10" s="86" t="str">
        <f t="shared" si="3"/>
        <v/>
      </c>
      <c r="S10" s="70" t="str">
        <f t="shared" si="9"/>
        <v/>
      </c>
      <c r="T10" s="93"/>
      <c r="U10" s="33"/>
      <c r="V10" s="86" t="str">
        <f t="shared" si="4"/>
        <v/>
      </c>
      <c r="W10" s="70" t="str">
        <f t="shared" si="10"/>
        <v/>
      </c>
      <c r="X10" s="93"/>
      <c r="Y10" s="33"/>
      <c r="Z10" s="86" t="str">
        <f t="shared" si="5"/>
        <v/>
      </c>
      <c r="AA10" s="70" t="str">
        <f t="shared" si="11"/>
        <v/>
      </c>
      <c r="AB10" s="61" t="str">
        <f>IF(AND(OR(F10&lt;&gt;"",J10&lt;&gt;"",N10&lt;&gt;"",R10&lt;&gt;"",V10&lt;&gt;"",Z10&lt;&gt;""),Deckblatt!$C$17&gt;0),SUMPRODUCT(($E$5:$Y$5&gt;0)*1,$E$5:$Y$5,F10:Z10)/SUMIFS($E$5:$Y$5,F10:Z10,"&gt;=0"),"")</f>
        <v/>
      </c>
      <c r="AC10" s="60" t="str">
        <f t="shared" si="12"/>
        <v/>
      </c>
    </row>
    <row r="11" spans="1:29" s="48" customFormat="1" ht="12.95" customHeight="1">
      <c r="A11" s="59">
        <f t="shared" si="13"/>
        <v>4</v>
      </c>
      <c r="B11" s="29"/>
      <c r="C11" s="64"/>
      <c r="D11" s="32"/>
      <c r="E11" s="125"/>
      <c r="F11" s="146" t="str">
        <f t="shared" si="0"/>
        <v/>
      </c>
      <c r="G11" s="138" t="str">
        <f t="shared" si="6"/>
        <v/>
      </c>
      <c r="H11" s="32"/>
      <c r="I11" s="125"/>
      <c r="J11" s="86" t="str">
        <f t="shared" si="1"/>
        <v/>
      </c>
      <c r="K11" s="70" t="str">
        <f t="shared" si="7"/>
        <v/>
      </c>
      <c r="L11" s="32"/>
      <c r="M11" s="125"/>
      <c r="N11" s="86" t="str">
        <f t="shared" si="2"/>
        <v/>
      </c>
      <c r="O11" s="70" t="str">
        <f t="shared" si="8"/>
        <v/>
      </c>
      <c r="P11" s="32"/>
      <c r="Q11" s="125"/>
      <c r="R11" s="86" t="str">
        <f t="shared" si="3"/>
        <v/>
      </c>
      <c r="S11" s="70" t="str">
        <f t="shared" si="9"/>
        <v/>
      </c>
      <c r="T11" s="93"/>
      <c r="U11" s="33"/>
      <c r="V11" s="86" t="str">
        <f t="shared" si="4"/>
        <v/>
      </c>
      <c r="W11" s="70" t="str">
        <f t="shared" si="10"/>
        <v/>
      </c>
      <c r="X11" s="93"/>
      <c r="Y11" s="33"/>
      <c r="Z11" s="86" t="str">
        <f t="shared" si="5"/>
        <v/>
      </c>
      <c r="AA11" s="70" t="str">
        <f t="shared" si="11"/>
        <v/>
      </c>
      <c r="AB11" s="61" t="str">
        <f>IF(AND(OR(F11&lt;&gt;"",J11&lt;&gt;"",N11&lt;&gt;"",R11&lt;&gt;"",V11&lt;&gt;"",Z11&lt;&gt;""),Deckblatt!$C$17&gt;0),SUMPRODUCT(($E$5:$Y$5&gt;0)*1,$E$5:$Y$5,F11:Z11)/SUMIFS($E$5:$Y$5,F11:Z11,"&gt;=0"),"")</f>
        <v/>
      </c>
      <c r="AC11" s="60" t="str">
        <f t="shared" si="12"/>
        <v/>
      </c>
    </row>
    <row r="12" spans="1:29" s="48" customFormat="1" ht="12.95" customHeight="1">
      <c r="A12" s="59">
        <f t="shared" si="13"/>
        <v>5</v>
      </c>
      <c r="B12" s="29"/>
      <c r="C12" s="64"/>
      <c r="D12" s="32"/>
      <c r="E12" s="125"/>
      <c r="F12" s="146" t="str">
        <f t="shared" si="0"/>
        <v/>
      </c>
      <c r="G12" s="138" t="str">
        <f t="shared" si="6"/>
        <v/>
      </c>
      <c r="H12" s="32"/>
      <c r="I12" s="125"/>
      <c r="J12" s="86" t="str">
        <f t="shared" si="1"/>
        <v/>
      </c>
      <c r="K12" s="70" t="str">
        <f t="shared" si="7"/>
        <v/>
      </c>
      <c r="L12" s="32"/>
      <c r="M12" s="125"/>
      <c r="N12" s="86" t="str">
        <f t="shared" si="2"/>
        <v/>
      </c>
      <c r="O12" s="70" t="str">
        <f t="shared" si="8"/>
        <v/>
      </c>
      <c r="P12" s="32"/>
      <c r="Q12" s="125"/>
      <c r="R12" s="86" t="str">
        <f t="shared" si="3"/>
        <v/>
      </c>
      <c r="S12" s="70" t="str">
        <f t="shared" si="9"/>
        <v/>
      </c>
      <c r="T12" s="93"/>
      <c r="U12" s="33"/>
      <c r="V12" s="86" t="str">
        <f t="shared" si="4"/>
        <v/>
      </c>
      <c r="W12" s="70" t="str">
        <f t="shared" si="10"/>
        <v/>
      </c>
      <c r="X12" s="93"/>
      <c r="Y12" s="33"/>
      <c r="Z12" s="86" t="str">
        <f t="shared" si="5"/>
        <v/>
      </c>
      <c r="AA12" s="70" t="str">
        <f t="shared" si="11"/>
        <v/>
      </c>
      <c r="AB12" s="61" t="str">
        <f>IF(AND(OR(F12&lt;&gt;"",J12&lt;&gt;"",N12&lt;&gt;"",R12&lt;&gt;"",V12&lt;&gt;"",Z12&lt;&gt;""),Deckblatt!$C$17&gt;0),SUMPRODUCT(($E$5:$Y$5&gt;0)*1,$E$5:$Y$5,F12:Z12)/SUMIFS($E$5:$Y$5,F12:Z12,"&gt;=0"),"")</f>
        <v/>
      </c>
      <c r="AC12" s="60" t="str">
        <f t="shared" si="12"/>
        <v/>
      </c>
    </row>
    <row r="13" spans="1:29" s="48" customFormat="1" ht="12.95" customHeight="1">
      <c r="A13" s="59">
        <f t="shared" si="13"/>
        <v>6</v>
      </c>
      <c r="B13" s="29"/>
      <c r="C13" s="64"/>
      <c r="D13" s="32"/>
      <c r="E13" s="125"/>
      <c r="F13" s="146" t="str">
        <f t="shared" si="0"/>
        <v/>
      </c>
      <c r="G13" s="138" t="str">
        <f t="shared" si="6"/>
        <v/>
      </c>
      <c r="H13" s="32"/>
      <c r="I13" s="125"/>
      <c r="J13" s="86" t="str">
        <f t="shared" si="1"/>
        <v/>
      </c>
      <c r="K13" s="70" t="str">
        <f t="shared" si="7"/>
        <v/>
      </c>
      <c r="L13" s="32"/>
      <c r="M13" s="125"/>
      <c r="N13" s="86" t="str">
        <f t="shared" si="2"/>
        <v/>
      </c>
      <c r="O13" s="70" t="str">
        <f t="shared" si="8"/>
        <v/>
      </c>
      <c r="P13" s="32"/>
      <c r="Q13" s="125"/>
      <c r="R13" s="86" t="str">
        <f t="shared" si="3"/>
        <v/>
      </c>
      <c r="S13" s="70" t="str">
        <f t="shared" si="9"/>
        <v/>
      </c>
      <c r="T13" s="93"/>
      <c r="U13" s="33"/>
      <c r="V13" s="86" t="str">
        <f t="shared" si="4"/>
        <v/>
      </c>
      <c r="W13" s="70" t="str">
        <f t="shared" si="10"/>
        <v/>
      </c>
      <c r="X13" s="93"/>
      <c r="Y13" s="33"/>
      <c r="Z13" s="86" t="str">
        <f t="shared" si="5"/>
        <v/>
      </c>
      <c r="AA13" s="70" t="str">
        <f t="shared" si="11"/>
        <v/>
      </c>
      <c r="AB13" s="61" t="str">
        <f>IF(AND(OR(F13&lt;&gt;"",J13&lt;&gt;"",N13&lt;&gt;"",R13&lt;&gt;"",V13&lt;&gt;"",Z13&lt;&gt;""),Deckblatt!$C$17&gt;0),SUMPRODUCT(($E$5:$Y$5&gt;0)*1,$E$5:$Y$5,F13:Z13)/SUMIFS($E$5:$Y$5,F13:Z13,"&gt;=0"),"")</f>
        <v/>
      </c>
      <c r="AC13" s="60" t="str">
        <f t="shared" si="12"/>
        <v/>
      </c>
    </row>
    <row r="14" spans="1:29" s="48" customFormat="1" ht="12.95" customHeight="1">
      <c r="A14" s="59">
        <f t="shared" si="13"/>
        <v>7</v>
      </c>
      <c r="B14" s="29"/>
      <c r="C14" s="64"/>
      <c r="D14" s="32"/>
      <c r="E14" s="125"/>
      <c r="F14" s="146" t="str">
        <f t="shared" si="0"/>
        <v/>
      </c>
      <c r="G14" s="138" t="str">
        <f t="shared" si="6"/>
        <v/>
      </c>
      <c r="H14" s="32"/>
      <c r="I14" s="125"/>
      <c r="J14" s="86" t="str">
        <f t="shared" si="1"/>
        <v/>
      </c>
      <c r="K14" s="70" t="str">
        <f t="shared" si="7"/>
        <v/>
      </c>
      <c r="L14" s="32"/>
      <c r="M14" s="125"/>
      <c r="N14" s="86" t="str">
        <f t="shared" si="2"/>
        <v/>
      </c>
      <c r="O14" s="70" t="str">
        <f t="shared" si="8"/>
        <v/>
      </c>
      <c r="P14" s="32"/>
      <c r="Q14" s="125"/>
      <c r="R14" s="86" t="str">
        <f t="shared" si="3"/>
        <v/>
      </c>
      <c r="S14" s="70" t="str">
        <f t="shared" si="9"/>
        <v/>
      </c>
      <c r="T14" s="93"/>
      <c r="U14" s="33"/>
      <c r="V14" s="86" t="str">
        <f t="shared" si="4"/>
        <v/>
      </c>
      <c r="W14" s="70" t="str">
        <f t="shared" si="10"/>
        <v/>
      </c>
      <c r="X14" s="93"/>
      <c r="Y14" s="33"/>
      <c r="Z14" s="86" t="str">
        <f t="shared" si="5"/>
        <v/>
      </c>
      <c r="AA14" s="70" t="str">
        <f t="shared" si="11"/>
        <v/>
      </c>
      <c r="AB14" s="61" t="str">
        <f>IF(AND(OR(F14&lt;&gt;"",J14&lt;&gt;"",N14&lt;&gt;"",R14&lt;&gt;"",V14&lt;&gt;"",Z14&lt;&gt;""),Deckblatt!$C$17&gt;0),SUMPRODUCT(($E$5:$Y$5&gt;0)*1,$E$5:$Y$5,F14:Z14)/SUMIFS($E$5:$Y$5,F14:Z14,"&gt;=0"),"")</f>
        <v/>
      </c>
      <c r="AC14" s="60" t="str">
        <f t="shared" si="12"/>
        <v/>
      </c>
    </row>
    <row r="15" spans="1:29" s="48" customFormat="1" ht="12.95" customHeight="1">
      <c r="A15" s="59">
        <f t="shared" si="13"/>
        <v>8</v>
      </c>
      <c r="B15" s="29"/>
      <c r="C15" s="64"/>
      <c r="D15" s="32"/>
      <c r="E15" s="125"/>
      <c r="F15" s="146" t="str">
        <f t="shared" si="0"/>
        <v/>
      </c>
      <c r="G15" s="138" t="str">
        <f t="shared" si="6"/>
        <v/>
      </c>
      <c r="H15" s="32"/>
      <c r="I15" s="125"/>
      <c r="J15" s="86" t="str">
        <f t="shared" si="1"/>
        <v/>
      </c>
      <c r="K15" s="70" t="str">
        <f t="shared" si="7"/>
        <v/>
      </c>
      <c r="L15" s="32"/>
      <c r="M15" s="125"/>
      <c r="N15" s="86" t="str">
        <f t="shared" si="2"/>
        <v/>
      </c>
      <c r="O15" s="70" t="str">
        <f t="shared" si="8"/>
        <v/>
      </c>
      <c r="P15" s="32"/>
      <c r="Q15" s="125"/>
      <c r="R15" s="86" t="str">
        <f t="shared" si="3"/>
        <v/>
      </c>
      <c r="S15" s="70" t="str">
        <f t="shared" si="9"/>
        <v/>
      </c>
      <c r="T15" s="93"/>
      <c r="U15" s="33"/>
      <c r="V15" s="86" t="str">
        <f t="shared" si="4"/>
        <v/>
      </c>
      <c r="W15" s="70" t="str">
        <f t="shared" si="10"/>
        <v/>
      </c>
      <c r="X15" s="93"/>
      <c r="Y15" s="33"/>
      <c r="Z15" s="86" t="str">
        <f t="shared" si="5"/>
        <v/>
      </c>
      <c r="AA15" s="70" t="str">
        <f t="shared" si="11"/>
        <v/>
      </c>
      <c r="AB15" s="61" t="str">
        <f>IF(AND(OR(F15&lt;&gt;"",J15&lt;&gt;"",N15&lt;&gt;"",R15&lt;&gt;"",V15&lt;&gt;"",Z15&lt;&gt;""),Deckblatt!$C$17&gt;0),SUMPRODUCT(($E$5:$Y$5&gt;0)*1,$E$5:$Y$5,F15:Z15)/SUMIFS($E$5:$Y$5,F15:Z15,"&gt;=0"),"")</f>
        <v/>
      </c>
      <c r="AC15" s="60" t="str">
        <f t="shared" si="12"/>
        <v/>
      </c>
    </row>
    <row r="16" spans="1:29" s="48" customFormat="1" ht="12.95" customHeight="1">
      <c r="A16" s="59">
        <f t="shared" si="13"/>
        <v>9</v>
      </c>
      <c r="B16" s="29"/>
      <c r="C16" s="64"/>
      <c r="D16" s="32"/>
      <c r="E16" s="125"/>
      <c r="F16" s="146" t="str">
        <f t="shared" si="0"/>
        <v/>
      </c>
      <c r="G16" s="138" t="str">
        <f t="shared" si="6"/>
        <v/>
      </c>
      <c r="H16" s="32"/>
      <c r="I16" s="125"/>
      <c r="J16" s="86" t="str">
        <f t="shared" si="1"/>
        <v/>
      </c>
      <c r="K16" s="70" t="str">
        <f t="shared" si="7"/>
        <v/>
      </c>
      <c r="L16" s="32"/>
      <c r="M16" s="125"/>
      <c r="N16" s="86" t="str">
        <f t="shared" si="2"/>
        <v/>
      </c>
      <c r="O16" s="70" t="str">
        <f t="shared" si="8"/>
        <v/>
      </c>
      <c r="P16" s="32"/>
      <c r="Q16" s="125"/>
      <c r="R16" s="86" t="str">
        <f t="shared" si="3"/>
        <v/>
      </c>
      <c r="S16" s="70" t="str">
        <f t="shared" si="9"/>
        <v/>
      </c>
      <c r="T16" s="32"/>
      <c r="U16" s="125"/>
      <c r="V16" s="86" t="str">
        <f t="shared" si="4"/>
        <v/>
      </c>
      <c r="W16" s="70" t="str">
        <f t="shared" si="10"/>
        <v/>
      </c>
      <c r="X16" s="32"/>
      <c r="Y16" s="125"/>
      <c r="Z16" s="86" t="str">
        <f t="shared" si="5"/>
        <v/>
      </c>
      <c r="AA16" s="70" t="str">
        <f t="shared" si="11"/>
        <v/>
      </c>
      <c r="AB16" s="61" t="str">
        <f>IF(AND(OR(F16&lt;&gt;"",J16&lt;&gt;"",N16&lt;&gt;"",R16&lt;&gt;"",V16&lt;&gt;"",Z16&lt;&gt;""),Deckblatt!$C$17&gt;0),SUMPRODUCT(($E$5:$Y$5&gt;0)*1,$E$5:$Y$5,F16:Z16)/SUMIFS($E$5:$Y$5,F16:Z16,"&gt;=0"),"")</f>
        <v/>
      </c>
      <c r="AC16" s="60" t="str">
        <f t="shared" si="12"/>
        <v/>
      </c>
    </row>
    <row r="17" spans="1:29" s="48" customFormat="1" ht="12.95" customHeight="1">
      <c r="A17" s="59">
        <f t="shared" si="13"/>
        <v>10</v>
      </c>
      <c r="B17" s="29"/>
      <c r="C17" s="64"/>
      <c r="D17" s="32"/>
      <c r="E17" s="125"/>
      <c r="F17" s="146" t="str">
        <f t="shared" si="0"/>
        <v/>
      </c>
      <c r="G17" s="138" t="str">
        <f t="shared" si="6"/>
        <v/>
      </c>
      <c r="H17" s="32"/>
      <c r="I17" s="125"/>
      <c r="J17" s="86" t="str">
        <f t="shared" si="1"/>
        <v/>
      </c>
      <c r="K17" s="70" t="str">
        <f t="shared" si="7"/>
        <v/>
      </c>
      <c r="L17" s="32"/>
      <c r="M17" s="125"/>
      <c r="N17" s="86" t="str">
        <f t="shared" si="2"/>
        <v/>
      </c>
      <c r="O17" s="70" t="str">
        <f t="shared" si="8"/>
        <v/>
      </c>
      <c r="P17" s="32"/>
      <c r="Q17" s="125"/>
      <c r="R17" s="86" t="str">
        <f t="shared" si="3"/>
        <v/>
      </c>
      <c r="S17" s="70" t="str">
        <f t="shared" si="9"/>
        <v/>
      </c>
      <c r="T17" s="32"/>
      <c r="U17" s="125"/>
      <c r="V17" s="86" t="str">
        <f t="shared" si="4"/>
        <v/>
      </c>
      <c r="W17" s="70" t="str">
        <f t="shared" si="10"/>
        <v/>
      </c>
      <c r="X17" s="32"/>
      <c r="Y17" s="125"/>
      <c r="Z17" s="86" t="str">
        <f t="shared" si="5"/>
        <v/>
      </c>
      <c r="AA17" s="70" t="str">
        <f t="shared" si="11"/>
        <v/>
      </c>
      <c r="AB17" s="61" t="str">
        <f>IF(AND(OR(F17&lt;&gt;"",J17&lt;&gt;"",N17&lt;&gt;"",R17&lt;&gt;"",V17&lt;&gt;"",Z17&lt;&gt;""),Deckblatt!$C$17&gt;0),SUMPRODUCT(($E$5:$Y$5&gt;0)*1,$E$5:$Y$5,F17:Z17)/SUMIFS($E$5:$Y$5,F17:Z17,"&gt;=0"),"")</f>
        <v/>
      </c>
      <c r="AC17" s="60" t="str">
        <f t="shared" si="12"/>
        <v/>
      </c>
    </row>
    <row r="18" spans="1:29" s="48" customFormat="1" ht="12.95" customHeight="1">
      <c r="A18" s="59">
        <f t="shared" si="13"/>
        <v>11</v>
      </c>
      <c r="B18" s="29"/>
      <c r="C18" s="64"/>
      <c r="D18" s="32"/>
      <c r="E18" s="125"/>
      <c r="F18" s="146" t="str">
        <f t="shared" si="0"/>
        <v/>
      </c>
      <c r="G18" s="138" t="str">
        <f t="shared" si="6"/>
        <v/>
      </c>
      <c r="H18" s="32"/>
      <c r="I18" s="125"/>
      <c r="J18" s="86" t="str">
        <f t="shared" si="1"/>
        <v/>
      </c>
      <c r="K18" s="70" t="str">
        <f t="shared" si="7"/>
        <v/>
      </c>
      <c r="L18" s="32"/>
      <c r="M18" s="125"/>
      <c r="N18" s="86" t="str">
        <f t="shared" si="2"/>
        <v/>
      </c>
      <c r="O18" s="70" t="str">
        <f t="shared" si="8"/>
        <v/>
      </c>
      <c r="P18" s="32"/>
      <c r="Q18" s="125"/>
      <c r="R18" s="86" t="str">
        <f t="shared" si="3"/>
        <v/>
      </c>
      <c r="S18" s="70" t="str">
        <f t="shared" si="9"/>
        <v/>
      </c>
      <c r="T18" s="32"/>
      <c r="U18" s="125"/>
      <c r="V18" s="86" t="str">
        <f t="shared" si="4"/>
        <v/>
      </c>
      <c r="W18" s="70" t="str">
        <f t="shared" si="10"/>
        <v/>
      </c>
      <c r="X18" s="32"/>
      <c r="Y18" s="125"/>
      <c r="Z18" s="86" t="str">
        <f t="shared" si="5"/>
        <v/>
      </c>
      <c r="AA18" s="70" t="str">
        <f t="shared" si="11"/>
        <v/>
      </c>
      <c r="AB18" s="61" t="str">
        <f>IF(AND(OR(F18&lt;&gt;"",J18&lt;&gt;"",N18&lt;&gt;"",R18&lt;&gt;"",V18&lt;&gt;"",Z18&lt;&gt;""),Deckblatt!$C$17&gt;0),SUMPRODUCT(($E$5:$Y$5&gt;0)*1,$E$5:$Y$5,F18:Z18)/SUMIFS($E$5:$Y$5,F18:Z18,"&gt;=0"),"")</f>
        <v/>
      </c>
      <c r="AC18" s="60" t="str">
        <f t="shared" si="12"/>
        <v/>
      </c>
    </row>
    <row r="19" spans="1:29" s="48" customFormat="1" ht="12.95" customHeight="1">
      <c r="A19" s="59">
        <f t="shared" si="13"/>
        <v>12</v>
      </c>
      <c r="B19" s="29"/>
      <c r="C19" s="64"/>
      <c r="D19" s="32"/>
      <c r="E19" s="125"/>
      <c r="F19" s="146" t="str">
        <f t="shared" si="0"/>
        <v/>
      </c>
      <c r="G19" s="138" t="str">
        <f t="shared" si="6"/>
        <v/>
      </c>
      <c r="H19" s="32"/>
      <c r="I19" s="125"/>
      <c r="J19" s="86" t="str">
        <f t="shared" si="1"/>
        <v/>
      </c>
      <c r="K19" s="70" t="str">
        <f t="shared" si="7"/>
        <v/>
      </c>
      <c r="L19" s="32"/>
      <c r="M19" s="125"/>
      <c r="N19" s="86" t="str">
        <f t="shared" si="2"/>
        <v/>
      </c>
      <c r="O19" s="70" t="str">
        <f t="shared" si="8"/>
        <v/>
      </c>
      <c r="P19" s="32"/>
      <c r="Q19" s="125"/>
      <c r="R19" s="86" t="str">
        <f t="shared" si="3"/>
        <v/>
      </c>
      <c r="S19" s="70" t="str">
        <f t="shared" si="9"/>
        <v/>
      </c>
      <c r="T19" s="32"/>
      <c r="U19" s="125"/>
      <c r="V19" s="86" t="str">
        <f t="shared" si="4"/>
        <v/>
      </c>
      <c r="W19" s="70" t="str">
        <f t="shared" si="10"/>
        <v/>
      </c>
      <c r="X19" s="32"/>
      <c r="Y19" s="125"/>
      <c r="Z19" s="86" t="str">
        <f t="shared" si="5"/>
        <v/>
      </c>
      <c r="AA19" s="70" t="str">
        <f t="shared" si="11"/>
        <v/>
      </c>
      <c r="AB19" s="61" t="str">
        <f>IF(AND(OR(F19&lt;&gt;"",J19&lt;&gt;"",N19&lt;&gt;"",R19&lt;&gt;"",V19&lt;&gt;"",Z19&lt;&gt;""),Deckblatt!$C$17&gt;0),SUMPRODUCT(($E$5:$Y$5&gt;0)*1,$E$5:$Y$5,F19:Z19)/SUMIFS($E$5:$Y$5,F19:Z19,"&gt;=0"),"")</f>
        <v/>
      </c>
      <c r="AC19" s="60" t="str">
        <f t="shared" si="12"/>
        <v/>
      </c>
    </row>
    <row r="20" spans="1:29" s="48" customFormat="1" ht="12.95" customHeight="1">
      <c r="A20" s="59">
        <f t="shared" si="13"/>
        <v>13</v>
      </c>
      <c r="B20" s="29"/>
      <c r="C20" s="64"/>
      <c r="D20" s="32"/>
      <c r="E20" s="125"/>
      <c r="F20" s="146" t="str">
        <f t="shared" si="0"/>
        <v/>
      </c>
      <c r="G20" s="138" t="str">
        <f t="shared" si="6"/>
        <v/>
      </c>
      <c r="H20" s="32"/>
      <c r="I20" s="125"/>
      <c r="J20" s="86" t="str">
        <f t="shared" si="1"/>
        <v/>
      </c>
      <c r="K20" s="70" t="str">
        <f t="shared" si="7"/>
        <v/>
      </c>
      <c r="L20" s="32"/>
      <c r="M20" s="125"/>
      <c r="N20" s="86" t="str">
        <f t="shared" si="2"/>
        <v/>
      </c>
      <c r="O20" s="70" t="str">
        <f t="shared" si="8"/>
        <v/>
      </c>
      <c r="P20" s="32"/>
      <c r="Q20" s="125"/>
      <c r="R20" s="86" t="str">
        <f t="shared" si="3"/>
        <v/>
      </c>
      <c r="S20" s="70" t="str">
        <f t="shared" si="9"/>
        <v/>
      </c>
      <c r="T20" s="93"/>
      <c r="U20" s="33"/>
      <c r="V20" s="86" t="str">
        <f t="shared" si="4"/>
        <v/>
      </c>
      <c r="W20" s="70" t="str">
        <f t="shared" si="10"/>
        <v/>
      </c>
      <c r="X20" s="93"/>
      <c r="Y20" s="33"/>
      <c r="Z20" s="86" t="str">
        <f t="shared" si="5"/>
        <v/>
      </c>
      <c r="AA20" s="70" t="str">
        <f t="shared" si="11"/>
        <v/>
      </c>
      <c r="AB20" s="61" t="str">
        <f>IF(AND(OR(F20&lt;&gt;"",J20&lt;&gt;"",N20&lt;&gt;"",R20&lt;&gt;"",V20&lt;&gt;"",Z20&lt;&gt;""),Deckblatt!$C$17&gt;0),SUMPRODUCT(($E$5:$Y$5&gt;0)*1,$E$5:$Y$5,F20:Z20)/SUMIFS($E$5:$Y$5,F20:Z20,"&gt;=0"),"")</f>
        <v/>
      </c>
      <c r="AC20" s="60" t="str">
        <f t="shared" si="12"/>
        <v/>
      </c>
    </row>
    <row r="21" spans="1:29" s="48" customFormat="1" ht="12.95" customHeight="1">
      <c r="A21" s="59">
        <f t="shared" si="13"/>
        <v>14</v>
      </c>
      <c r="B21" s="29"/>
      <c r="C21" s="64"/>
      <c r="D21" s="32"/>
      <c r="E21" s="125"/>
      <c r="F21" s="146" t="str">
        <f t="shared" si="0"/>
        <v/>
      </c>
      <c r="G21" s="138" t="str">
        <f t="shared" si="6"/>
        <v/>
      </c>
      <c r="H21" s="32"/>
      <c r="I21" s="125"/>
      <c r="J21" s="86" t="str">
        <f t="shared" si="1"/>
        <v/>
      </c>
      <c r="K21" s="70" t="str">
        <f t="shared" si="7"/>
        <v/>
      </c>
      <c r="L21" s="32"/>
      <c r="M21" s="125"/>
      <c r="N21" s="86" t="str">
        <f t="shared" si="2"/>
        <v/>
      </c>
      <c r="O21" s="70" t="str">
        <f t="shared" si="8"/>
        <v/>
      </c>
      <c r="P21" s="32"/>
      <c r="Q21" s="125"/>
      <c r="R21" s="86" t="str">
        <f t="shared" si="3"/>
        <v/>
      </c>
      <c r="S21" s="70" t="str">
        <f t="shared" si="9"/>
        <v/>
      </c>
      <c r="T21" s="93"/>
      <c r="U21" s="33"/>
      <c r="V21" s="86" t="str">
        <f t="shared" si="4"/>
        <v/>
      </c>
      <c r="W21" s="70" t="str">
        <f t="shared" si="10"/>
        <v/>
      </c>
      <c r="X21" s="93"/>
      <c r="Y21" s="33"/>
      <c r="Z21" s="86" t="str">
        <f t="shared" si="5"/>
        <v/>
      </c>
      <c r="AA21" s="70" t="str">
        <f t="shared" si="11"/>
        <v/>
      </c>
      <c r="AB21" s="61" t="str">
        <f>IF(AND(OR(F21&lt;&gt;"",J21&lt;&gt;"",N21&lt;&gt;"",R21&lt;&gt;"",V21&lt;&gt;"",Z21&lt;&gt;""),Deckblatt!$C$17&gt;0),SUMPRODUCT(($E$5:$Y$5&gt;0)*1,$E$5:$Y$5,F21:Z21)/SUMIFS($E$5:$Y$5,F21:Z21,"&gt;=0"),"")</f>
        <v/>
      </c>
      <c r="AC21" s="60" t="str">
        <f t="shared" si="12"/>
        <v/>
      </c>
    </row>
    <row r="22" spans="1:29" s="48" customFormat="1" ht="12.95" customHeight="1">
      <c r="A22" s="59">
        <f t="shared" si="13"/>
        <v>15</v>
      </c>
      <c r="B22" s="29"/>
      <c r="C22" s="64"/>
      <c r="D22" s="32"/>
      <c r="E22" s="125"/>
      <c r="F22" s="146" t="str">
        <f t="shared" si="0"/>
        <v/>
      </c>
      <c r="G22" s="138" t="str">
        <f t="shared" si="6"/>
        <v/>
      </c>
      <c r="H22" s="32"/>
      <c r="I22" s="125"/>
      <c r="J22" s="86" t="str">
        <f t="shared" si="1"/>
        <v/>
      </c>
      <c r="K22" s="70" t="str">
        <f t="shared" si="7"/>
        <v/>
      </c>
      <c r="L22" s="32"/>
      <c r="M22" s="125"/>
      <c r="N22" s="86" t="str">
        <f t="shared" si="2"/>
        <v/>
      </c>
      <c r="O22" s="70" t="str">
        <f t="shared" si="8"/>
        <v/>
      </c>
      <c r="P22" s="93"/>
      <c r="Q22" s="33"/>
      <c r="R22" s="86" t="str">
        <f t="shared" si="3"/>
        <v/>
      </c>
      <c r="S22" s="70" t="str">
        <f t="shared" si="9"/>
        <v/>
      </c>
      <c r="T22" s="93"/>
      <c r="U22" s="33"/>
      <c r="V22" s="86" t="str">
        <f t="shared" si="4"/>
        <v/>
      </c>
      <c r="W22" s="70" t="str">
        <f t="shared" si="10"/>
        <v/>
      </c>
      <c r="X22" s="93"/>
      <c r="Y22" s="33"/>
      <c r="Z22" s="86" t="str">
        <f t="shared" si="5"/>
        <v/>
      </c>
      <c r="AA22" s="70" t="str">
        <f t="shared" si="11"/>
        <v/>
      </c>
      <c r="AB22" s="61" t="str">
        <f>IF(AND(OR(F22&lt;&gt;"",J22&lt;&gt;"",N22&lt;&gt;"",R22&lt;&gt;"",V22&lt;&gt;"",Z22&lt;&gt;""),Deckblatt!$C$17&gt;0),SUMPRODUCT(($E$5:$Y$5&gt;0)*1,$E$5:$Y$5,F22:Z22)/SUMIFS($E$5:$Y$5,F22:Z22,"&gt;=0"),"")</f>
        <v/>
      </c>
      <c r="AC22" s="60" t="str">
        <f t="shared" si="12"/>
        <v/>
      </c>
    </row>
    <row r="23" spans="1:29" s="48" customFormat="1" ht="12.95" customHeight="1">
      <c r="A23" s="59">
        <f t="shared" si="13"/>
        <v>16</v>
      </c>
      <c r="B23" s="29"/>
      <c r="C23" s="64"/>
      <c r="D23" s="32"/>
      <c r="E23" s="125"/>
      <c r="F23" s="146" t="str">
        <f t="shared" si="0"/>
        <v/>
      </c>
      <c r="G23" s="138" t="str">
        <f t="shared" si="6"/>
        <v/>
      </c>
      <c r="H23" s="32"/>
      <c r="I23" s="125"/>
      <c r="J23" s="86" t="str">
        <f t="shared" si="1"/>
        <v/>
      </c>
      <c r="K23" s="70" t="str">
        <f t="shared" si="7"/>
        <v/>
      </c>
      <c r="L23" s="32"/>
      <c r="M23" s="125"/>
      <c r="N23" s="86" t="str">
        <f t="shared" si="2"/>
        <v/>
      </c>
      <c r="O23" s="70" t="str">
        <f t="shared" si="8"/>
        <v/>
      </c>
      <c r="P23" s="93"/>
      <c r="Q23" s="33"/>
      <c r="R23" s="86" t="str">
        <f t="shared" si="3"/>
        <v/>
      </c>
      <c r="S23" s="70" t="str">
        <f t="shared" si="9"/>
        <v/>
      </c>
      <c r="T23" s="93"/>
      <c r="U23" s="33"/>
      <c r="V23" s="86" t="str">
        <f t="shared" si="4"/>
        <v/>
      </c>
      <c r="W23" s="70" t="str">
        <f t="shared" si="10"/>
        <v/>
      </c>
      <c r="X23" s="93"/>
      <c r="Y23" s="33"/>
      <c r="Z23" s="86" t="str">
        <f t="shared" si="5"/>
        <v/>
      </c>
      <c r="AA23" s="70" t="str">
        <f t="shared" si="11"/>
        <v/>
      </c>
      <c r="AB23" s="61" t="str">
        <f>IF(AND(OR(F23&lt;&gt;"",J23&lt;&gt;"",N23&lt;&gt;"",R23&lt;&gt;"",V23&lt;&gt;"",Z23&lt;&gt;""),Deckblatt!$C$17&gt;0),SUMPRODUCT(($E$5:$Y$5&gt;0)*1,$E$5:$Y$5,F23:Z23)/SUMIFS($E$5:$Y$5,F23:Z23,"&gt;=0"),"")</f>
        <v/>
      </c>
      <c r="AC23" s="60" t="str">
        <f t="shared" si="12"/>
        <v/>
      </c>
    </row>
    <row r="24" spans="1:29" s="48" customFormat="1" ht="12.95" customHeight="1">
      <c r="A24" s="59">
        <f t="shared" si="13"/>
        <v>17</v>
      </c>
      <c r="B24" s="29"/>
      <c r="C24" s="64"/>
      <c r="D24" s="32"/>
      <c r="E24" s="125"/>
      <c r="F24" s="146" t="str">
        <f t="shared" si="0"/>
        <v/>
      </c>
      <c r="G24" s="138" t="str">
        <f t="shared" si="6"/>
        <v/>
      </c>
      <c r="H24" s="32"/>
      <c r="I24" s="125"/>
      <c r="J24" s="86" t="str">
        <f t="shared" si="1"/>
        <v/>
      </c>
      <c r="K24" s="70" t="str">
        <f t="shared" si="7"/>
        <v/>
      </c>
      <c r="L24" s="32"/>
      <c r="M24" s="125"/>
      <c r="N24" s="86" t="str">
        <f t="shared" si="2"/>
        <v/>
      </c>
      <c r="O24" s="70" t="str">
        <f t="shared" si="8"/>
        <v/>
      </c>
      <c r="P24" s="93"/>
      <c r="Q24" s="33"/>
      <c r="R24" s="86" t="str">
        <f t="shared" si="3"/>
        <v/>
      </c>
      <c r="S24" s="70" t="str">
        <f t="shared" si="9"/>
        <v/>
      </c>
      <c r="T24" s="93"/>
      <c r="U24" s="33"/>
      <c r="V24" s="86" t="str">
        <f t="shared" si="4"/>
        <v/>
      </c>
      <c r="W24" s="70" t="str">
        <f t="shared" si="10"/>
        <v/>
      </c>
      <c r="X24" s="93"/>
      <c r="Y24" s="33"/>
      <c r="Z24" s="86" t="str">
        <f t="shared" si="5"/>
        <v/>
      </c>
      <c r="AA24" s="70" t="str">
        <f t="shared" si="11"/>
        <v/>
      </c>
      <c r="AB24" s="61" t="str">
        <f>IF(AND(OR(F24&lt;&gt;"",J24&lt;&gt;"",N24&lt;&gt;"",R24&lt;&gt;"",V24&lt;&gt;"",Z24&lt;&gt;""),Deckblatt!$C$17&gt;0),SUMPRODUCT(($E$5:$Y$5&gt;0)*1,$E$5:$Y$5,F24:Z24)/SUMIFS($E$5:$Y$5,F24:Z24,"&gt;=0"),"")</f>
        <v/>
      </c>
      <c r="AC24" s="60" t="str">
        <f t="shared" si="12"/>
        <v/>
      </c>
    </row>
    <row r="25" spans="1:29" s="48" customFormat="1" ht="12.95" customHeight="1">
      <c r="A25" s="59">
        <f t="shared" si="13"/>
        <v>18</v>
      </c>
      <c r="B25" s="29"/>
      <c r="C25" s="64"/>
      <c r="D25" s="32"/>
      <c r="E25" s="125"/>
      <c r="F25" s="146" t="str">
        <f t="shared" si="0"/>
        <v/>
      </c>
      <c r="G25" s="138" t="str">
        <f t="shared" si="6"/>
        <v/>
      </c>
      <c r="H25" s="32"/>
      <c r="I25" s="125"/>
      <c r="J25" s="86" t="str">
        <f t="shared" si="1"/>
        <v/>
      </c>
      <c r="K25" s="70" t="str">
        <f t="shared" si="7"/>
        <v/>
      </c>
      <c r="L25" s="32"/>
      <c r="M25" s="125"/>
      <c r="N25" s="86" t="str">
        <f t="shared" si="2"/>
        <v/>
      </c>
      <c r="O25" s="70" t="str">
        <f t="shared" si="8"/>
        <v/>
      </c>
      <c r="P25" s="93"/>
      <c r="Q25" s="33"/>
      <c r="R25" s="86" t="str">
        <f t="shared" si="3"/>
        <v/>
      </c>
      <c r="S25" s="70" t="str">
        <f t="shared" si="9"/>
        <v/>
      </c>
      <c r="T25" s="32"/>
      <c r="U25" s="125"/>
      <c r="V25" s="86" t="str">
        <f t="shared" si="4"/>
        <v/>
      </c>
      <c r="W25" s="70" t="str">
        <f t="shared" si="10"/>
        <v/>
      </c>
      <c r="X25" s="93"/>
      <c r="Y25" s="33"/>
      <c r="Z25" s="86" t="str">
        <f t="shared" si="5"/>
        <v/>
      </c>
      <c r="AA25" s="70" t="str">
        <f t="shared" si="11"/>
        <v/>
      </c>
      <c r="AB25" s="61" t="str">
        <f>IF(AND(OR(F25&lt;&gt;"",J25&lt;&gt;"",N25&lt;&gt;"",R25&lt;&gt;"",V25&lt;&gt;"",Z25&lt;&gt;""),Deckblatt!$C$17&gt;0),SUMPRODUCT(($E$5:$Y$5&gt;0)*1,$E$5:$Y$5,F25:Z25)/SUMIFS($E$5:$Y$5,F25:Z25,"&gt;=0"),"")</f>
        <v/>
      </c>
      <c r="AC25" s="60" t="str">
        <f t="shared" si="12"/>
        <v/>
      </c>
    </row>
    <row r="26" spans="1:29" s="48" customFormat="1" ht="12.95" customHeight="1">
      <c r="A26" s="59">
        <f t="shared" si="13"/>
        <v>19</v>
      </c>
      <c r="B26" s="29"/>
      <c r="C26" s="64"/>
      <c r="D26" s="32"/>
      <c r="E26" s="125"/>
      <c r="F26" s="146" t="str">
        <f t="shared" si="0"/>
        <v/>
      </c>
      <c r="G26" s="138" t="str">
        <f t="shared" si="6"/>
        <v/>
      </c>
      <c r="H26" s="32"/>
      <c r="I26" s="125"/>
      <c r="J26" s="86" t="str">
        <f t="shared" si="1"/>
        <v/>
      </c>
      <c r="K26" s="70" t="str">
        <f t="shared" si="7"/>
        <v/>
      </c>
      <c r="L26" s="32"/>
      <c r="M26" s="125"/>
      <c r="N26" s="86" t="str">
        <f t="shared" si="2"/>
        <v/>
      </c>
      <c r="O26" s="70" t="str">
        <f t="shared" si="8"/>
        <v/>
      </c>
      <c r="P26" s="93"/>
      <c r="Q26" s="33"/>
      <c r="R26" s="86" t="str">
        <f t="shared" si="3"/>
        <v/>
      </c>
      <c r="S26" s="70" t="str">
        <f t="shared" si="9"/>
        <v/>
      </c>
      <c r="T26" s="32"/>
      <c r="U26" s="125"/>
      <c r="V26" s="86" t="str">
        <f t="shared" si="4"/>
        <v/>
      </c>
      <c r="W26" s="70" t="str">
        <f t="shared" si="10"/>
        <v/>
      </c>
      <c r="X26" s="32"/>
      <c r="Y26" s="125"/>
      <c r="Z26" s="86" t="str">
        <f t="shared" si="5"/>
        <v/>
      </c>
      <c r="AA26" s="70" t="str">
        <f t="shared" si="11"/>
        <v/>
      </c>
      <c r="AB26" s="61" t="str">
        <f>IF(AND(OR(F26&lt;&gt;"",J26&lt;&gt;"",N26&lt;&gt;"",R26&lt;&gt;"",V26&lt;&gt;"",Z26&lt;&gt;""),Deckblatt!$C$17&gt;0),SUMPRODUCT(($E$5:$Y$5&gt;0)*1,$E$5:$Y$5,F26:Z26)/SUMIFS($E$5:$Y$5,F26:Z26,"&gt;=0"),"")</f>
        <v/>
      </c>
      <c r="AC26" s="60" t="str">
        <f t="shared" si="12"/>
        <v/>
      </c>
    </row>
    <row r="27" spans="1:29" s="48" customFormat="1" ht="12.95" customHeight="1">
      <c r="A27" s="59">
        <f t="shared" si="13"/>
        <v>20</v>
      </c>
      <c r="B27" s="29"/>
      <c r="C27" s="64"/>
      <c r="D27" s="32"/>
      <c r="E27" s="125"/>
      <c r="F27" s="146" t="str">
        <f t="shared" si="0"/>
        <v/>
      </c>
      <c r="G27" s="138" t="str">
        <f t="shared" si="6"/>
        <v/>
      </c>
      <c r="H27" s="32"/>
      <c r="I27" s="125"/>
      <c r="J27" s="86" t="str">
        <f t="shared" si="1"/>
        <v/>
      </c>
      <c r="K27" s="70" t="str">
        <f t="shared" si="7"/>
        <v/>
      </c>
      <c r="L27" s="32"/>
      <c r="M27" s="125"/>
      <c r="N27" s="86" t="str">
        <f t="shared" si="2"/>
        <v/>
      </c>
      <c r="O27" s="70" t="str">
        <f t="shared" si="8"/>
        <v/>
      </c>
      <c r="P27" s="93"/>
      <c r="Q27" s="33"/>
      <c r="R27" s="86" t="str">
        <f t="shared" si="3"/>
        <v/>
      </c>
      <c r="S27" s="70" t="str">
        <f t="shared" si="9"/>
        <v/>
      </c>
      <c r="T27" s="32"/>
      <c r="U27" s="125"/>
      <c r="V27" s="86" t="str">
        <f t="shared" si="4"/>
        <v/>
      </c>
      <c r="W27" s="70" t="str">
        <f t="shared" si="10"/>
        <v/>
      </c>
      <c r="X27" s="32"/>
      <c r="Y27" s="125"/>
      <c r="Z27" s="86" t="str">
        <f t="shared" si="5"/>
        <v/>
      </c>
      <c r="AA27" s="70" t="str">
        <f t="shared" si="11"/>
        <v/>
      </c>
      <c r="AB27" s="61" t="str">
        <f>IF(AND(OR(F27&lt;&gt;"",J27&lt;&gt;"",N27&lt;&gt;"",R27&lt;&gt;"",V27&lt;&gt;"",Z27&lt;&gt;""),Deckblatt!$C$17&gt;0),SUMPRODUCT(($E$5:$Y$5&gt;0)*1,$E$5:$Y$5,F27:Z27)/SUMIFS($E$5:$Y$5,F27:Z27,"&gt;=0"),"")</f>
        <v/>
      </c>
      <c r="AC27" s="60" t="str">
        <f t="shared" si="12"/>
        <v/>
      </c>
    </row>
    <row r="28" spans="1:29" s="48" customFormat="1" ht="12.95" customHeight="1">
      <c r="A28" s="59">
        <f t="shared" si="13"/>
        <v>21</v>
      </c>
      <c r="B28" s="29"/>
      <c r="C28" s="64"/>
      <c r="D28" s="32"/>
      <c r="E28" s="125"/>
      <c r="F28" s="146" t="str">
        <f t="shared" si="0"/>
        <v/>
      </c>
      <c r="G28" s="138" t="str">
        <f t="shared" si="6"/>
        <v/>
      </c>
      <c r="H28" s="32"/>
      <c r="I28" s="125"/>
      <c r="J28" s="86" t="str">
        <f t="shared" si="1"/>
        <v/>
      </c>
      <c r="K28" s="70" t="str">
        <f t="shared" si="7"/>
        <v/>
      </c>
      <c r="L28" s="32"/>
      <c r="M28" s="125"/>
      <c r="N28" s="86" t="str">
        <f t="shared" si="2"/>
        <v/>
      </c>
      <c r="O28" s="70" t="str">
        <f t="shared" si="8"/>
        <v/>
      </c>
      <c r="P28" s="93"/>
      <c r="Q28" s="33"/>
      <c r="R28" s="86" t="str">
        <f t="shared" si="3"/>
        <v/>
      </c>
      <c r="S28" s="70" t="str">
        <f t="shared" si="9"/>
        <v/>
      </c>
      <c r="T28" s="32"/>
      <c r="U28" s="125"/>
      <c r="V28" s="86" t="str">
        <f t="shared" si="4"/>
        <v/>
      </c>
      <c r="W28" s="70" t="str">
        <f t="shared" si="10"/>
        <v/>
      </c>
      <c r="X28" s="32"/>
      <c r="Y28" s="125"/>
      <c r="Z28" s="86" t="str">
        <f t="shared" si="5"/>
        <v/>
      </c>
      <c r="AA28" s="70" t="str">
        <f t="shared" si="11"/>
        <v/>
      </c>
      <c r="AB28" s="61" t="str">
        <f>IF(AND(OR(F28&lt;&gt;"",J28&lt;&gt;"",N28&lt;&gt;"",R28&lt;&gt;"",V28&lt;&gt;"",Z28&lt;&gt;""),Deckblatt!$C$17&gt;0),SUMPRODUCT(($E$5:$Y$5&gt;0)*1,$E$5:$Y$5,F28:Z28)/SUMIFS($E$5:$Y$5,F28:Z28,"&gt;=0"),"")</f>
        <v/>
      </c>
      <c r="AC28" s="60" t="str">
        <f t="shared" si="12"/>
        <v/>
      </c>
    </row>
    <row r="29" spans="1:29" s="48" customFormat="1" ht="12.95" customHeight="1">
      <c r="A29" s="59">
        <f t="shared" si="13"/>
        <v>22</v>
      </c>
      <c r="B29" s="29"/>
      <c r="C29" s="64"/>
      <c r="D29" s="32"/>
      <c r="E29" s="125"/>
      <c r="F29" s="146" t="str">
        <f t="shared" si="0"/>
        <v/>
      </c>
      <c r="G29" s="138" t="str">
        <f t="shared" si="6"/>
        <v/>
      </c>
      <c r="H29" s="32"/>
      <c r="I29" s="125"/>
      <c r="J29" s="86" t="str">
        <f t="shared" si="1"/>
        <v/>
      </c>
      <c r="K29" s="70" t="str">
        <f t="shared" si="7"/>
        <v/>
      </c>
      <c r="L29" s="32"/>
      <c r="M29" s="125"/>
      <c r="N29" s="86" t="str">
        <f t="shared" si="2"/>
        <v/>
      </c>
      <c r="O29" s="70" t="str">
        <f t="shared" si="8"/>
        <v/>
      </c>
      <c r="P29" s="93"/>
      <c r="Q29" s="33"/>
      <c r="R29" s="86" t="str">
        <f t="shared" si="3"/>
        <v/>
      </c>
      <c r="S29" s="70" t="str">
        <f t="shared" si="9"/>
        <v/>
      </c>
      <c r="T29" s="93"/>
      <c r="U29" s="33"/>
      <c r="V29" s="86" t="str">
        <f t="shared" si="4"/>
        <v/>
      </c>
      <c r="W29" s="70" t="str">
        <f t="shared" si="10"/>
        <v/>
      </c>
      <c r="X29" s="32"/>
      <c r="Y29" s="125"/>
      <c r="Z29" s="86" t="str">
        <f t="shared" si="5"/>
        <v/>
      </c>
      <c r="AA29" s="70" t="str">
        <f t="shared" si="11"/>
        <v/>
      </c>
      <c r="AB29" s="61" t="str">
        <f>IF(AND(OR(F29&lt;&gt;"",J29&lt;&gt;"",N29&lt;&gt;"",R29&lt;&gt;"",V29&lt;&gt;"",Z29&lt;&gt;""),Deckblatt!$C$17&gt;0),SUMPRODUCT(($E$5:$Y$5&gt;0)*1,$E$5:$Y$5,F29:Z29)/SUMIFS($E$5:$Y$5,F29:Z29,"&gt;=0"),"")</f>
        <v/>
      </c>
      <c r="AC29" s="60" t="str">
        <f t="shared" si="12"/>
        <v/>
      </c>
    </row>
    <row r="30" spans="1:29" s="48" customFormat="1" ht="12.95" customHeight="1">
      <c r="A30" s="59">
        <f t="shared" si="13"/>
        <v>23</v>
      </c>
      <c r="B30" s="29"/>
      <c r="C30" s="64"/>
      <c r="D30" s="32"/>
      <c r="E30" s="125"/>
      <c r="F30" s="146" t="str">
        <f t="shared" si="0"/>
        <v/>
      </c>
      <c r="G30" s="138" t="str">
        <f t="shared" si="6"/>
        <v/>
      </c>
      <c r="H30" s="32"/>
      <c r="I30" s="125"/>
      <c r="J30" s="86" t="str">
        <f t="shared" si="1"/>
        <v/>
      </c>
      <c r="K30" s="70" t="str">
        <f t="shared" si="7"/>
        <v/>
      </c>
      <c r="L30" s="32"/>
      <c r="M30" s="125"/>
      <c r="N30" s="86" t="str">
        <f t="shared" si="2"/>
        <v/>
      </c>
      <c r="O30" s="70" t="str">
        <f t="shared" si="8"/>
        <v/>
      </c>
      <c r="P30" s="93"/>
      <c r="Q30" s="33"/>
      <c r="R30" s="86" t="str">
        <f t="shared" si="3"/>
        <v/>
      </c>
      <c r="S30" s="70" t="str">
        <f t="shared" si="9"/>
        <v/>
      </c>
      <c r="T30" s="93"/>
      <c r="U30" s="33"/>
      <c r="V30" s="86" t="str">
        <f t="shared" si="4"/>
        <v/>
      </c>
      <c r="W30" s="70" t="str">
        <f t="shared" si="10"/>
        <v/>
      </c>
      <c r="X30" s="32"/>
      <c r="Y30" s="125"/>
      <c r="Z30" s="86" t="str">
        <f t="shared" si="5"/>
        <v/>
      </c>
      <c r="AA30" s="70" t="str">
        <f t="shared" si="11"/>
        <v/>
      </c>
      <c r="AB30" s="61" t="str">
        <f>IF(AND(OR(F30&lt;&gt;"",J30&lt;&gt;"",N30&lt;&gt;"",R30&lt;&gt;"",V30&lt;&gt;"",Z30&lt;&gt;""),Deckblatt!$C$17&gt;0),SUMPRODUCT(($E$5:$Y$5&gt;0)*1,$E$5:$Y$5,F30:Z30)/SUMIFS($E$5:$Y$5,F30:Z30,"&gt;=0"),"")</f>
        <v/>
      </c>
      <c r="AC30" s="60" t="str">
        <f t="shared" si="12"/>
        <v/>
      </c>
    </row>
    <row r="31" spans="1:29" s="48" customFormat="1" ht="12.95" customHeight="1">
      <c r="A31" s="59">
        <f t="shared" si="13"/>
        <v>24</v>
      </c>
      <c r="B31" s="29"/>
      <c r="C31" s="64"/>
      <c r="D31" s="32"/>
      <c r="E31" s="125"/>
      <c r="F31" s="146" t="str">
        <f t="shared" si="0"/>
        <v/>
      </c>
      <c r="G31" s="138" t="str">
        <f t="shared" si="6"/>
        <v/>
      </c>
      <c r="H31" s="32"/>
      <c r="I31" s="125"/>
      <c r="J31" s="86" t="str">
        <f t="shared" si="1"/>
        <v/>
      </c>
      <c r="K31" s="70" t="str">
        <f t="shared" si="7"/>
        <v/>
      </c>
      <c r="L31" s="32"/>
      <c r="M31" s="125"/>
      <c r="N31" s="86" t="str">
        <f t="shared" si="2"/>
        <v/>
      </c>
      <c r="O31" s="70" t="str">
        <f t="shared" si="8"/>
        <v/>
      </c>
      <c r="P31" s="93"/>
      <c r="Q31" s="33"/>
      <c r="R31" s="86" t="str">
        <f t="shared" si="3"/>
        <v/>
      </c>
      <c r="S31" s="70" t="str">
        <f t="shared" si="9"/>
        <v/>
      </c>
      <c r="T31" s="93"/>
      <c r="U31" s="33"/>
      <c r="V31" s="86" t="str">
        <f t="shared" si="4"/>
        <v/>
      </c>
      <c r="W31" s="70" t="str">
        <f t="shared" si="10"/>
        <v/>
      </c>
      <c r="X31" s="32"/>
      <c r="Y31" s="125"/>
      <c r="Z31" s="86" t="str">
        <f t="shared" si="5"/>
        <v/>
      </c>
      <c r="AA31" s="70" t="str">
        <f t="shared" si="11"/>
        <v/>
      </c>
      <c r="AB31" s="61" t="str">
        <f>IF(AND(OR(F31&lt;&gt;"",J31&lt;&gt;"",N31&lt;&gt;"",R31&lt;&gt;"",V31&lt;&gt;"",Z31&lt;&gt;""),Deckblatt!$C$17&gt;0),SUMPRODUCT(($E$5:$Y$5&gt;0)*1,$E$5:$Y$5,F31:Z31)/SUMIFS($E$5:$Y$5,F31:Z31,"&gt;=0"),"")</f>
        <v/>
      </c>
      <c r="AC31" s="60" t="str">
        <f t="shared" si="12"/>
        <v/>
      </c>
    </row>
    <row r="32" spans="1:29" s="48" customFormat="1" ht="12.95" customHeight="1" thickBot="1">
      <c r="A32" s="59">
        <f t="shared" si="13"/>
        <v>25</v>
      </c>
      <c r="B32" s="29"/>
      <c r="C32" s="64"/>
      <c r="D32" s="32"/>
      <c r="E32" s="125"/>
      <c r="F32" s="146" t="str">
        <f t="shared" si="0"/>
        <v/>
      </c>
      <c r="G32" s="138" t="str">
        <f t="shared" si="6"/>
        <v/>
      </c>
      <c r="H32" s="32"/>
      <c r="I32" s="125"/>
      <c r="J32" s="86" t="str">
        <f t="shared" si="1"/>
        <v/>
      </c>
      <c r="K32" s="70" t="str">
        <f t="shared" si="7"/>
        <v/>
      </c>
      <c r="L32" s="93"/>
      <c r="M32" s="33"/>
      <c r="N32" s="86" t="str">
        <f t="shared" si="2"/>
        <v/>
      </c>
      <c r="O32" s="70" t="str">
        <f t="shared" si="8"/>
        <v/>
      </c>
      <c r="P32" s="93"/>
      <c r="Q32" s="33"/>
      <c r="R32" s="86" t="str">
        <f t="shared" si="3"/>
        <v/>
      </c>
      <c r="S32" s="70" t="str">
        <f t="shared" si="9"/>
        <v/>
      </c>
      <c r="T32" s="93"/>
      <c r="U32" s="33"/>
      <c r="V32" s="86" t="str">
        <f t="shared" si="4"/>
        <v/>
      </c>
      <c r="W32" s="70" t="str">
        <f t="shared" si="10"/>
        <v/>
      </c>
      <c r="X32" s="32"/>
      <c r="Y32" s="125"/>
      <c r="Z32" s="86" t="str">
        <f t="shared" si="5"/>
        <v/>
      </c>
      <c r="AA32" s="70" t="str">
        <f t="shared" si="11"/>
        <v/>
      </c>
      <c r="AB32" s="61" t="str">
        <f>IF(AND(OR(F32&lt;&gt;"",J32&lt;&gt;"",N32&lt;&gt;"",R32&lt;&gt;"",V32&lt;&gt;"",Z32&lt;&gt;""),Deckblatt!$C$17&gt;0),SUMPRODUCT(($E$5:$Y$5&gt;0)*1,$E$5:$Y$5,F32:Z32)/SUMIFS($E$5:$Y$5,F32:Z32,"&gt;=0"),"")</f>
        <v/>
      </c>
      <c r="AC32" s="60" t="str">
        <f t="shared" si="12"/>
        <v/>
      </c>
    </row>
    <row r="33" spans="1:29" ht="12.95" customHeight="1" thickBot="1">
      <c r="A33" s="76"/>
      <c r="B33" s="74"/>
      <c r="C33" s="75" t="s">
        <v>27</v>
      </c>
      <c r="D33" s="143" t="str">
        <f t="shared" ref="D33:F33" si="14">IF(SUM(D8:D32)&gt;0,AVERAGE(D8:D32),"")</f>
        <v/>
      </c>
      <c r="E33" s="144" t="str">
        <f t="shared" si="14"/>
        <v/>
      </c>
      <c r="F33" s="142" t="str">
        <f t="shared" si="14"/>
        <v/>
      </c>
      <c r="G33" s="139"/>
      <c r="H33" s="82" t="str">
        <f t="shared" ref="H33:J33" si="15">IF(SUM(H8:H32)&gt;0,AVERAGE(H8:H32),"")</f>
        <v/>
      </c>
      <c r="I33" s="83" t="str">
        <f t="shared" si="15"/>
        <v/>
      </c>
      <c r="J33" s="81" t="str">
        <f t="shared" si="15"/>
        <v/>
      </c>
      <c r="K33" s="71"/>
      <c r="L33" s="65" t="str">
        <f>IF(SUM(L8:L32)&gt;0,AVERAGE(L8:L32),"")</f>
        <v/>
      </c>
      <c r="M33" s="83" t="str">
        <f>IF(SUM(M8:M32)&gt;0,AVERAGE(M8:M32),"")</f>
        <v/>
      </c>
      <c r="N33" s="81" t="str">
        <f>IF(SUM(N8:N32)&gt;0,AVERAGE(N8:N32),"")</f>
        <v/>
      </c>
      <c r="O33" s="84"/>
      <c r="P33" s="65" t="str">
        <f>IF(SUM(P8:P32)&gt;0,AVERAGE(P8:P32),"")</f>
        <v/>
      </c>
      <c r="Q33" s="83" t="str">
        <f>IF(SUM(Q8:Q32)&gt;0,AVERAGE(Q8:Q32),"")</f>
        <v/>
      </c>
      <c r="R33" s="81" t="str">
        <f>IF(SUM(R8:R32)&gt;0,AVERAGE(R8:R32),"")</f>
        <v/>
      </c>
      <c r="S33" s="84"/>
      <c r="T33" s="65" t="str">
        <f>IF(SUM(T8:T32)&gt;0,AVERAGE(T8:T32),"")</f>
        <v/>
      </c>
      <c r="U33" s="83" t="str">
        <f>IF(SUM(U8:U32)&gt;0,AVERAGE(U8:U32),"")</f>
        <v/>
      </c>
      <c r="V33" s="81" t="str">
        <f>IF(SUM(V8:V32)&gt;0,AVERAGE(V8:V32),"")</f>
        <v/>
      </c>
      <c r="W33" s="84"/>
      <c r="X33" s="65" t="str">
        <f>IF(SUM(X8:X32)&gt;0,AVERAGE(X8:X32),"")</f>
        <v/>
      </c>
      <c r="Y33" s="83" t="str">
        <f>IF(SUM(Y8:Y32)&gt;0,AVERAGE(Y8:Y32),"")</f>
        <v/>
      </c>
      <c r="Z33" s="81" t="str">
        <f>IF(SUM(Z8:Z32)&gt;0,AVERAGE(Z8:Z32),"")</f>
        <v/>
      </c>
      <c r="AA33" s="71"/>
      <c r="AB33" s="65" t="str">
        <f>IF(SUM(AB8:AB32)&gt;0,AVERAGE(AB8:AB32),"")</f>
        <v/>
      </c>
      <c r="AC33" s="66" t="str">
        <f>IF(SUM(AC8:AC32)&gt;0,AVERAGE(AC8:AC32),"")</f>
        <v/>
      </c>
    </row>
    <row r="34" spans="1:29" ht="12.95" customHeight="1">
      <c r="A34" s="174" t="s">
        <v>40</v>
      </c>
    </row>
    <row r="35" spans="1:29">
      <c r="A35" s="175" t="s">
        <v>41</v>
      </c>
    </row>
  </sheetData>
  <sheetProtection password="CF2B" sheet="1" objects="1" scenarios="1" selectLockedCells="1"/>
  <mergeCells count="5">
    <mergeCell ref="AB5:AC5"/>
    <mergeCell ref="AB4:AC4"/>
    <mergeCell ref="D3:N3"/>
    <mergeCell ref="P3:R3"/>
    <mergeCell ref="T3:Z3"/>
  </mergeCells>
  <conditionalFormatting sqref="J8:J32 N9:N32 R9:R32 V9:V32 Z9:Z32">
    <cfRule type="expression" dxfId="5" priority="15">
      <formula>J8&lt;K8</formula>
    </cfRule>
  </conditionalFormatting>
  <conditionalFormatting sqref="N8">
    <cfRule type="expression" dxfId="4" priority="13">
      <formula>N8&lt;O8</formula>
    </cfRule>
  </conditionalFormatting>
  <conditionalFormatting sqref="R8">
    <cfRule type="expression" dxfId="3" priority="11">
      <formula>R8&lt;S8</formula>
    </cfRule>
  </conditionalFormatting>
  <conditionalFormatting sqref="V8">
    <cfRule type="expression" dxfId="2" priority="9">
      <formula>V8&lt;W8</formula>
    </cfRule>
  </conditionalFormatting>
  <conditionalFormatting sqref="Z8">
    <cfRule type="expression" dxfId="1" priority="7">
      <formula>Z8&lt;AA8</formula>
    </cfRule>
  </conditionalFormatting>
  <conditionalFormatting sqref="F8:F32">
    <cfRule type="expression" dxfId="0" priority="1">
      <formula>F8&lt;G8</formula>
    </cfRule>
  </conditionalFormatting>
  <pageMargins left="0.7" right="0.7" top="0.75" bottom="0.75" header="0.3" footer="0.3"/>
  <pageSetup paperSize="9" scale="92" orientation="landscape" r:id="rId1"/>
  <ignoredErrors>
    <ignoredError sqref="L7:M7 P7:Q7 T7:U7 X7:Y7" numberStoredAsText="1"/>
    <ignoredError sqref="L33:M33 P33:Q33 T33:U33 X33:Y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MM575"/>
  <sheetViews>
    <sheetView showGridLines="0" showRowColHeaders="0" view="pageBreakPreview" zoomScaleNormal="130" zoomScaleSheetLayoutView="100" workbookViewId="0">
      <selection activeCell="A553" sqref="A553"/>
    </sheetView>
  </sheetViews>
  <sheetFormatPr baseColWidth="10" defaultColWidth="9.140625" defaultRowHeight="12.75"/>
  <cols>
    <col min="1" max="1" width="25.28515625" style="166" customWidth="1"/>
    <col min="2" max="4" width="7.7109375" style="8" customWidth="1"/>
    <col min="5" max="5" width="2.7109375" style="8" customWidth="1"/>
    <col min="6" max="7" width="7.7109375" style="8" customWidth="1"/>
    <col min="8" max="8" width="2.7109375" style="8" customWidth="1"/>
    <col min="9" max="10" width="7.7109375" style="8" customWidth="1"/>
    <col min="11" max="11" width="2.7109375" style="8" customWidth="1"/>
    <col min="12" max="12" width="7.7109375" style="8" customWidth="1"/>
    <col min="13" max="13" width="7.7109375" style="25" customWidth="1"/>
    <col min="14" max="14" width="2.7109375" style="8" customWidth="1"/>
    <col min="15" max="15" width="7.7109375" style="8" customWidth="1"/>
    <col min="16" max="16" width="7.7109375" style="25" customWidth="1"/>
    <col min="17" max="17" width="2.7109375" style="13" customWidth="1"/>
    <col min="18" max="18" width="7.7109375" style="15" customWidth="1"/>
    <col min="19" max="19" width="7.7109375" style="8" customWidth="1"/>
    <col min="20" max="20" width="3" style="8" customWidth="1"/>
    <col min="21" max="21" width="6.140625" style="8"/>
    <col min="22" max="22" width="6.7109375" style="8"/>
    <col min="23" max="23" width="13.5703125" style="8"/>
    <col min="24" max="1025" width="11.42578125" style="8"/>
    <col min="1026" max="1028" width="11.42578125" style="11"/>
    <col min="1029" max="16384" width="9.140625" style="11"/>
  </cols>
  <sheetData>
    <row r="1" spans="1:23 1026:1027" ht="20.25">
      <c r="A1" s="187" t="str">
        <f>CONCATENATE(Deckblatt!C2,"; Mod. Fremdspr.: ",Deckblatt!I4,"; ",Deckblatt!C6)</f>
        <v xml:space="preserve">Abiturprüfung für andere Bewerberinnen und Bewerber (4. Fach); Mod. Fremdspr.: ; </v>
      </c>
      <c r="B1" s="7"/>
      <c r="C1" s="38"/>
      <c r="J1" s="35"/>
      <c r="L1" s="37"/>
      <c r="M1" s="10"/>
      <c r="O1" s="37"/>
      <c r="P1" s="10"/>
      <c r="Q1" s="10"/>
      <c r="R1" s="10"/>
      <c r="T1" s="27">
        <v>1</v>
      </c>
    </row>
    <row r="2" spans="1:23 1026:1027" ht="15.75">
      <c r="A2" s="163" t="str">
        <f>CONCATENATE("Name: ",VLOOKUP($T1,Klassenliste!$A$8:$B$32,2),", ",VLOOKUP($T1,Klassenliste!$A$8:$C$32,3))</f>
        <v xml:space="preserve">Name: , </v>
      </c>
      <c r="B2" s="36"/>
      <c r="J2" s="26"/>
      <c r="K2" s="9"/>
      <c r="N2" s="9"/>
    </row>
    <row r="3" spans="1:23 1026:1027">
      <c r="A3" s="164"/>
    </row>
    <row r="4" spans="1:23 1026:1027" ht="15" customHeight="1">
      <c r="A4" s="165"/>
      <c r="B4" s="1"/>
      <c r="C4" s="72" t="str">
        <f>Deckblatt!$B$11</f>
        <v>A 1</v>
      </c>
      <c r="D4" s="13"/>
      <c r="E4" s="14"/>
      <c r="F4" s="72" t="str">
        <f>Deckblatt!$B$12</f>
        <v>A 2</v>
      </c>
      <c r="G4" s="12"/>
      <c r="H4" s="12"/>
      <c r="I4" s="72" t="str">
        <f>Deckblatt!$B$13</f>
        <v>B</v>
      </c>
      <c r="J4" s="12"/>
      <c r="L4" s="72" t="str">
        <f>Deckblatt!$B$14</f>
        <v>C</v>
      </c>
      <c r="M4" s="12"/>
      <c r="O4" s="72" t="str">
        <f>Deckblatt!$B$15</f>
        <v>D 1</v>
      </c>
      <c r="P4" s="12"/>
      <c r="R4" s="72" t="str">
        <f>Deckblatt!$B$16</f>
        <v>D 2</v>
      </c>
      <c r="S4" s="13"/>
    </row>
    <row r="5" spans="1:23 1026:1027" ht="6.75" customHeight="1">
      <c r="K5" s="11"/>
      <c r="L5" s="13"/>
      <c r="M5" s="15"/>
      <c r="N5" s="11"/>
      <c r="O5" s="13"/>
      <c r="P5" s="15"/>
      <c r="Q5" s="11"/>
      <c r="R5" s="10"/>
      <c r="T5" s="11"/>
    </row>
    <row r="6" spans="1:23 1026:1027" ht="15" customHeight="1">
      <c r="A6" s="165"/>
      <c r="B6" s="1"/>
      <c r="C6" s="8" t="s">
        <v>6</v>
      </c>
      <c r="D6" s="8" t="s">
        <v>7</v>
      </c>
      <c r="E6" s="1"/>
      <c r="F6" s="1" t="s">
        <v>0</v>
      </c>
      <c r="G6" s="1" t="s">
        <v>1</v>
      </c>
      <c r="H6" s="1"/>
      <c r="I6" s="1" t="s">
        <v>0</v>
      </c>
      <c r="J6" s="1" t="s">
        <v>1</v>
      </c>
      <c r="L6" s="1" t="s">
        <v>0</v>
      </c>
      <c r="M6" s="1" t="s">
        <v>1</v>
      </c>
      <c r="O6" s="1" t="s">
        <v>0</v>
      </c>
      <c r="P6" s="1" t="s">
        <v>1</v>
      </c>
      <c r="R6" s="1" t="s">
        <v>0</v>
      </c>
      <c r="S6" s="1" t="s">
        <v>1</v>
      </c>
    </row>
    <row r="7" spans="1:23 1026:1027">
      <c r="A7" s="167" t="s">
        <v>26</v>
      </c>
      <c r="B7" s="16"/>
      <c r="C7" s="113">
        <f>VLOOKUP($T1,Klassenliste!$A$8:$L$32,4)</f>
        <v>0</v>
      </c>
      <c r="D7" s="113">
        <f>VLOOKUP($T1,Klassenliste!$A$8:$M$32,5)</f>
        <v>0</v>
      </c>
      <c r="E7" s="1"/>
      <c r="F7" s="17">
        <f>VLOOKUP($T1,Klassenliste!$A$8:$L$32,8)</f>
        <v>0</v>
      </c>
      <c r="G7" s="17">
        <f>VLOOKUP($T1,Klassenliste!$A$8:$M$32,9)</f>
        <v>0</v>
      </c>
      <c r="H7" s="1"/>
      <c r="I7" s="17">
        <f>VLOOKUP($T1,Klassenliste!$A$8:$P$32,12)</f>
        <v>0</v>
      </c>
      <c r="J7" s="17">
        <f>VLOOKUP($T1,Klassenliste!$A$8:$Q$32,13)</f>
        <v>0</v>
      </c>
      <c r="L7" s="17">
        <f>VLOOKUP($T1,Klassenliste!$A$8:$T$32,16)</f>
        <v>0</v>
      </c>
      <c r="M7" s="17">
        <f>VLOOKUP($T1,Klassenliste!$A$8:$U$32,17)</f>
        <v>0</v>
      </c>
      <c r="O7" s="17">
        <f>VLOOKUP($T1,Klassenliste!$A$8:$T$32,20)</f>
        <v>0</v>
      </c>
      <c r="P7" s="17">
        <f>VLOOKUP($T1,Klassenliste!$A$8:$U$32,21)</f>
        <v>0</v>
      </c>
      <c r="R7" s="17">
        <f>VLOOKUP($T1,Klassenliste!$A$8:$X$32,24)</f>
        <v>0</v>
      </c>
      <c r="S7" s="17">
        <f>VLOOKUP($T1,Klassenliste!$A$8:$Y$32,25)</f>
        <v>0</v>
      </c>
    </row>
    <row r="8" spans="1:23 1026:1027" ht="12.75" customHeight="1">
      <c r="A8" s="168" t="str">
        <f>IF(OR(F7&lt;0,G7&gt;15,I7&lt;0,I7&gt;15,J7&lt;0,J7&gt;15,O7&lt;0,O7&gt;15,P7&lt;0,P7&gt;15,R7&lt;0,R7&gt;15,S7&lt;0,S7&gt;15),"Fehler","")</f>
        <v/>
      </c>
      <c r="B8" s="4"/>
      <c r="C8" s="107"/>
      <c r="D8" s="107"/>
      <c r="E8" s="1"/>
      <c r="F8" s="11"/>
      <c r="G8" s="11"/>
      <c r="H8" s="1"/>
      <c r="I8" s="1"/>
      <c r="J8" s="1"/>
      <c r="K8" s="11"/>
      <c r="L8" s="1"/>
      <c r="M8" s="1"/>
      <c r="N8" s="11"/>
      <c r="O8" s="1"/>
      <c r="P8" s="1"/>
      <c r="Q8" s="11"/>
      <c r="R8" s="1"/>
      <c r="S8" s="1"/>
      <c r="T8" s="11"/>
      <c r="W8" s="11"/>
    </row>
    <row r="9" spans="1:23 1026:1027" ht="12.75" customHeight="1">
      <c r="A9" s="169"/>
      <c r="B9" s="5"/>
      <c r="C9" s="114">
        <v>0.4</v>
      </c>
      <c r="D9" s="115">
        <v>0.6</v>
      </c>
      <c r="E9" s="1"/>
      <c r="F9" s="18">
        <v>0.4</v>
      </c>
      <c r="G9" s="19">
        <v>0.6</v>
      </c>
      <c r="H9" s="1"/>
      <c r="I9" s="18">
        <v>0.4</v>
      </c>
      <c r="J9" s="19">
        <v>0.6</v>
      </c>
      <c r="K9" s="11"/>
      <c r="L9" s="18">
        <v>0.4</v>
      </c>
      <c r="M9" s="19">
        <v>0.6</v>
      </c>
      <c r="N9" s="11"/>
      <c r="O9" s="18">
        <v>0.4</v>
      </c>
      <c r="P9" s="19">
        <v>0.6</v>
      </c>
      <c r="Q9" s="11"/>
      <c r="R9" s="18">
        <v>0.4</v>
      </c>
      <c r="S9" s="19">
        <v>0.6</v>
      </c>
      <c r="T9" s="11"/>
    </row>
    <row r="10" spans="1:23 1026:1027" ht="12" customHeight="1">
      <c r="A10" s="165"/>
      <c r="B10" s="1"/>
      <c r="C10" s="97"/>
      <c r="D10" s="97"/>
      <c r="E10" s="1"/>
      <c r="F10" s="1"/>
      <c r="G10" s="1"/>
      <c r="H10" s="1"/>
      <c r="I10" s="1"/>
      <c r="J10" s="1"/>
      <c r="K10" s="11"/>
      <c r="M10" s="8"/>
      <c r="N10" s="11"/>
      <c r="P10" s="8"/>
      <c r="Q10" s="11"/>
      <c r="R10" s="8"/>
      <c r="T10" s="11"/>
    </row>
    <row r="11" spans="1:23 1026:1027" ht="12" customHeight="1">
      <c r="A11" s="165"/>
      <c r="B11" s="1"/>
      <c r="C11" s="97"/>
      <c r="D11" s="97"/>
      <c r="E11" s="1"/>
      <c r="F11" s="1"/>
      <c r="G11" s="1"/>
      <c r="H11" s="1"/>
      <c r="I11" s="1"/>
      <c r="J11" s="1"/>
      <c r="K11" s="11"/>
      <c r="M11" s="8"/>
      <c r="N11" s="11"/>
      <c r="P11" s="8"/>
      <c r="Q11" s="11"/>
      <c r="R11" s="8"/>
      <c r="T11" s="11"/>
    </row>
    <row r="12" spans="1:23 1026:1027" s="8" customFormat="1">
      <c r="A12" s="165"/>
      <c r="B12" s="1"/>
      <c r="C12" s="99" t="str">
        <f>IF(OR(AND(OR(C7=0,D7=0), (C7*40%+D7*60%)&gt;3),AND(OR(C7&lt;=3,D7&lt;=3), (C7*40%+D7*60%)&gt;4)),"Sperrklausel!","")</f>
        <v/>
      </c>
      <c r="D12" s="116" t="str">
        <f>IF(C12="Sperrklausel!", C13-(C7*0.4+D7*0.6),"")</f>
        <v/>
      </c>
      <c r="E12" s="1"/>
      <c r="F12" s="3" t="str">
        <f>IF(OR(AND(OR(F7=0,G7=0), (F7*40%+G7*60%)&gt;3),AND(OR(F7&lt;=3,G7&lt;=3), (F7*40%+G7*60%)&gt;4)),"Sperrklausel!","")</f>
        <v/>
      </c>
      <c r="G12" s="20" t="str">
        <f>IF(F12="Sperrklausel!", F13-(F7*0.4+G7*0.6),"")</f>
        <v/>
      </c>
      <c r="H12" s="1"/>
      <c r="I12" s="3" t="str">
        <f>IF(OR(AND(OR(I7=0,J7=0), (I7*40%+J7*60%)&gt;3),AND(OR(I7&lt;=3,J7&lt;=3), (I7*40%+J7*60%)&gt;4)),"Sperrklausel!","")</f>
        <v/>
      </c>
      <c r="J12" s="20" t="str">
        <f>IF(I12="Sperrklausel!", I13-(I7*0.4+J7*0.6),"")</f>
        <v/>
      </c>
      <c r="L12" s="3" t="str">
        <f>IF(OR(AND(OR(L7=0,M7=0), (L7*40%+M7*60%)&gt;3),AND(OR(L7&lt;=3,M7&lt;=3), (L7*40%+M7*60%)&gt;4)),"Sperrklausel!","")</f>
        <v/>
      </c>
      <c r="M12" s="20" t="str">
        <f>IF(L12="Sperrklausel!", L13-(L7*0.4+M7*0.6),"")</f>
        <v/>
      </c>
      <c r="O12" s="3" t="str">
        <f>IF(OR(AND(OR(O7=0,P7=0), (O7*40%+P7*60%)&gt;3),AND(OR(O7&lt;=3,P7&lt;=3), (O7*40%+P7*60%)&gt;4)),"Sperrklausel!","")</f>
        <v/>
      </c>
      <c r="P12" s="20" t="str">
        <f>IF(O12="Sperrklausel!", O13-(O7*0.4+P7*0.6),"")</f>
        <v/>
      </c>
      <c r="R12" s="3" t="str">
        <f>IF(OR(AND(OR(R7=0,S7=0), (R7*40%+S7*60%)&gt;3),AND(OR(R7&lt;=3,S7&lt;=3), (R7*40%+S7*60%)&gt;4)),"Sperrklausel!","")</f>
        <v/>
      </c>
      <c r="S12" s="20" t="str">
        <f>IF(R12="Sperrklausel!", R13-(R7*0.4+S7*0.6),"")</f>
        <v/>
      </c>
      <c r="AML12" s="11"/>
      <c r="AMM12" s="11"/>
    </row>
    <row r="13" spans="1:23 1026:1027" s="8" customFormat="1" ht="15">
      <c r="A13" s="165" t="s">
        <v>4</v>
      </c>
      <c r="B13" s="1"/>
      <c r="C13" s="185" t="str">
        <f>VLOOKUP($T1,Klassenliste!$A$8:$O$32,6)</f>
        <v/>
      </c>
      <c r="D13" s="186"/>
      <c r="E13" s="1"/>
      <c r="F13" s="185" t="str">
        <f>VLOOKUP($T1,Klassenliste!$A$8:$O$32,10)</f>
        <v/>
      </c>
      <c r="G13" s="186"/>
      <c r="H13" s="1"/>
      <c r="I13" s="185" t="str">
        <f>VLOOKUP($T1,Klassenliste!$A$8:$S$32,14)</f>
        <v/>
      </c>
      <c r="J13" s="186"/>
      <c r="L13" s="185" t="str">
        <f>VLOOKUP($T1,Klassenliste!$A$8:$W$32,18)</f>
        <v/>
      </c>
      <c r="M13" s="186"/>
      <c r="O13" s="185" t="str">
        <f>VLOOKUP($T1,Klassenliste!$A$8:$W$32,22)</f>
        <v/>
      </c>
      <c r="P13" s="186"/>
      <c r="R13" s="185" t="str">
        <f>VLOOKUP($T1,Klassenliste!$A$8:$AA$32,26)</f>
        <v/>
      </c>
      <c r="S13" s="186"/>
      <c r="AML13" s="11"/>
      <c r="AMM13" s="11"/>
    </row>
    <row r="14" spans="1:23 1026:1027" s="8" customFormat="1">
      <c r="A14" s="165"/>
      <c r="B14" s="1"/>
      <c r="C14" s="104"/>
      <c r="D14" s="104"/>
      <c r="E14" s="1"/>
      <c r="H14" s="21"/>
      <c r="S14" s="22"/>
      <c r="AML14" s="11"/>
      <c r="AMM14" s="11"/>
    </row>
    <row r="15" spans="1:23 1026:1027" s="8" customFormat="1" ht="12.75" customHeight="1">
      <c r="A15" s="162" t="s">
        <v>5</v>
      </c>
      <c r="B15" s="23"/>
      <c r="C15" s="104"/>
      <c r="D15" s="98">
        <f>Deckblatt!$C$11</f>
        <v>0.1</v>
      </c>
      <c r="E15" s="1"/>
      <c r="G15" s="2">
        <f>Deckblatt!$C$12</f>
        <v>0.19999999999999998</v>
      </c>
      <c r="H15" s="1"/>
      <c r="J15" s="2">
        <f>Deckblatt!$C$13</f>
        <v>0.2</v>
      </c>
      <c r="M15" s="2">
        <f>Deckblatt!$C$14</f>
        <v>0.3</v>
      </c>
      <c r="P15" s="2">
        <f>Deckblatt!$C$15</f>
        <v>0.1</v>
      </c>
      <c r="S15" s="2">
        <f>Deckblatt!$C$16</f>
        <v>0.1</v>
      </c>
      <c r="AML15" s="11"/>
      <c r="AMM15" s="11"/>
    </row>
    <row r="16" spans="1:23 1026:1027" s="8" customFormat="1">
      <c r="A16" s="165"/>
      <c r="B16" s="1"/>
      <c r="C16" s="1"/>
      <c r="D16" s="1"/>
      <c r="E16" s="1"/>
      <c r="F16" s="1"/>
      <c r="G16" s="1"/>
      <c r="H16" s="1"/>
      <c r="I16" s="1"/>
      <c r="J16" s="1"/>
      <c r="K16" s="1"/>
      <c r="N16" s="1"/>
      <c r="S16" s="22"/>
      <c r="AML16" s="11"/>
      <c r="AMM16" s="11"/>
    </row>
    <row r="17" spans="1:23 1026:1027" s="8" customFormat="1">
      <c r="A17" s="166"/>
      <c r="C17" s="1"/>
      <c r="D17" s="1"/>
      <c r="E17" s="1"/>
      <c r="F17" s="1"/>
      <c r="G17" s="1"/>
      <c r="H17" s="1"/>
      <c r="I17" s="1"/>
      <c r="J17" s="1"/>
      <c r="K17" s="1"/>
      <c r="N17" s="1"/>
      <c r="S17" s="22"/>
      <c r="AML17" s="11"/>
      <c r="AMM17" s="11"/>
    </row>
    <row r="18" spans="1:23 1026:1027" s="8" customFormat="1">
      <c r="A18" s="167" t="s">
        <v>2</v>
      </c>
      <c r="B18" s="1"/>
      <c r="C18" s="1"/>
      <c r="E18" s="1"/>
      <c r="F18" s="1"/>
      <c r="G18" s="1"/>
      <c r="H18" s="1"/>
      <c r="I18" s="1"/>
      <c r="J18" s="1"/>
      <c r="K18" s="1"/>
      <c r="N18" s="1"/>
      <c r="S18" s="22"/>
      <c r="AML18" s="11"/>
      <c r="AMM18" s="11"/>
    </row>
    <row r="19" spans="1:23 1026:1027" s="8" customFormat="1">
      <c r="A19" s="167"/>
      <c r="B19" s="1"/>
      <c r="C19" s="1"/>
      <c r="E19" s="1"/>
      <c r="F19" s="1"/>
      <c r="G19" s="1"/>
      <c r="H19" s="1"/>
      <c r="I19" s="1"/>
      <c r="J19" s="1"/>
      <c r="K19" s="1"/>
      <c r="N19" s="1"/>
      <c r="S19" s="22"/>
      <c r="AML19" s="11"/>
      <c r="AMM19" s="11"/>
    </row>
    <row r="20" spans="1:23 1026:1027" s="8" customFormat="1" ht="15">
      <c r="A20" s="170" t="s">
        <v>3</v>
      </c>
      <c r="B20" s="73" t="str">
        <f>VLOOKUP($T1,Klassenliste!$A$8:$AB$32,28)</f>
        <v/>
      </c>
      <c r="C20" s="1"/>
      <c r="E20" s="1"/>
      <c r="F20" s="1"/>
      <c r="G20" s="1"/>
      <c r="H20" s="1"/>
      <c r="I20" s="1"/>
      <c r="J20" s="1"/>
      <c r="K20" s="1"/>
      <c r="N20" s="1"/>
      <c r="S20" s="22"/>
      <c r="AML20" s="11"/>
      <c r="AMM20" s="11"/>
    </row>
    <row r="21" spans="1:23 1026:1027" s="8" customFormat="1">
      <c r="A21" s="170"/>
      <c r="B21" s="1"/>
      <c r="C21" s="1"/>
      <c r="E21" s="1"/>
      <c r="F21" s="1"/>
      <c r="G21" s="1"/>
      <c r="H21" s="1"/>
      <c r="I21" s="1"/>
      <c r="J21" s="1"/>
      <c r="K21" s="1"/>
      <c r="N21" s="1"/>
      <c r="S21" s="22"/>
      <c r="AML21" s="11"/>
      <c r="AMM21" s="11"/>
    </row>
    <row r="22" spans="1:23 1026:1027" s="8" customFormat="1" ht="15">
      <c r="A22" s="170" t="s">
        <v>9</v>
      </c>
      <c r="B22" s="6" t="str">
        <f>VLOOKUP($T1,Klassenliste!$A$8:$AC$32,29)</f>
        <v/>
      </c>
      <c r="C22" s="1"/>
      <c r="E22" s="1"/>
      <c r="F22" s="1"/>
      <c r="G22" s="1"/>
      <c r="H22" s="1"/>
      <c r="I22" s="1"/>
      <c r="J22" s="1"/>
      <c r="K22" s="1"/>
      <c r="N22" s="1"/>
      <c r="S22" s="22"/>
      <c r="T22" s="24"/>
      <c r="U22" s="24"/>
      <c r="V22" s="24"/>
      <c r="W22" s="24"/>
      <c r="AML22" s="11"/>
      <c r="AMM22" s="11"/>
    </row>
    <row r="23" spans="1:23 1026:1027" s="8" customFormat="1" ht="99.95" customHeight="1">
      <c r="A23" s="165"/>
      <c r="B23" s="1"/>
      <c r="C23" s="1"/>
      <c r="D23" s="1"/>
      <c r="E23" s="1"/>
      <c r="F23" s="1"/>
      <c r="G23" s="1"/>
      <c r="H23" s="1"/>
      <c r="I23" s="1"/>
      <c r="J23" s="1"/>
      <c r="K23" s="1"/>
      <c r="N23" s="1"/>
      <c r="S23" s="22"/>
      <c r="T23" s="24"/>
      <c r="U23" s="24"/>
      <c r="V23" s="24"/>
      <c r="AML23" s="11"/>
      <c r="AMM23" s="11"/>
    </row>
    <row r="24" spans="1:23 1026:1027" ht="20.25">
      <c r="A24" s="187" t="str">
        <f>$A$1</f>
        <v xml:space="preserve">Abiturprüfung für andere Bewerberinnen und Bewerber (4. Fach); Mod. Fremdspr.: ; </v>
      </c>
      <c r="B24" s="103"/>
      <c r="C24" s="129"/>
      <c r="D24" s="104"/>
      <c r="E24" s="104"/>
      <c r="F24" s="104"/>
      <c r="G24" s="104"/>
      <c r="H24" s="104"/>
      <c r="I24" s="104"/>
      <c r="J24" s="126"/>
      <c r="K24" s="104"/>
      <c r="L24" s="128"/>
      <c r="M24" s="106"/>
      <c r="N24" s="104"/>
      <c r="O24" s="128"/>
      <c r="P24" s="106"/>
      <c r="Q24" s="106"/>
      <c r="R24" s="106"/>
      <c r="S24" s="104"/>
      <c r="T24" s="123">
        <v>2</v>
      </c>
    </row>
    <row r="25" spans="1:23 1026:1027" ht="15.75">
      <c r="A25" s="163" t="str">
        <f>CONCATENATE("Name: ",VLOOKUP($T24,Klassenliste!$A$8:$B$32,2),", ",VLOOKUP($T24,Klassenliste!$A$8:$C$32,3))</f>
        <v xml:space="preserve">Name: , </v>
      </c>
      <c r="B25" s="127"/>
      <c r="C25" s="104"/>
      <c r="D25" s="104"/>
      <c r="E25" s="104"/>
      <c r="F25" s="104"/>
      <c r="G25" s="104"/>
      <c r="H25" s="104"/>
      <c r="I25" s="104"/>
      <c r="J25" s="122"/>
      <c r="K25" s="105"/>
      <c r="L25" s="104"/>
      <c r="M25" s="121"/>
      <c r="N25" s="105"/>
      <c r="O25" s="104"/>
      <c r="P25" s="121"/>
      <c r="Q25" s="109"/>
      <c r="R25" s="111"/>
      <c r="S25" s="104"/>
      <c r="T25" s="104"/>
    </row>
    <row r="26" spans="1:23 1026:1027">
      <c r="A26" s="16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21"/>
      <c r="N26" s="104"/>
      <c r="O26" s="104"/>
      <c r="P26" s="121"/>
      <c r="Q26" s="109"/>
      <c r="R26" s="111"/>
      <c r="S26" s="104"/>
      <c r="T26" s="104"/>
    </row>
    <row r="27" spans="1:23 1026:1027" ht="15" customHeight="1">
      <c r="A27" s="165"/>
      <c r="B27" s="97"/>
      <c r="C27" s="140" t="str">
        <f>Deckblatt!$B$11</f>
        <v>A 1</v>
      </c>
      <c r="D27" s="109"/>
      <c r="E27" s="110"/>
      <c r="F27" s="140" t="str">
        <f>Deckblatt!$B$12</f>
        <v>A 2</v>
      </c>
      <c r="G27" s="108"/>
      <c r="H27" s="108"/>
      <c r="I27" s="140" t="str">
        <f>Deckblatt!$B$13</f>
        <v>B</v>
      </c>
      <c r="J27" s="108"/>
      <c r="K27" s="104"/>
      <c r="L27" s="140" t="str">
        <f>Deckblatt!$B$14</f>
        <v>C</v>
      </c>
      <c r="M27" s="108"/>
      <c r="N27" s="104"/>
      <c r="O27" s="140" t="str">
        <f>Deckblatt!$B$15</f>
        <v>D 1</v>
      </c>
      <c r="P27" s="108"/>
      <c r="Q27" s="109"/>
      <c r="R27" s="140" t="str">
        <f>Deckblatt!$B$16</f>
        <v>D 2</v>
      </c>
      <c r="S27" s="109"/>
      <c r="T27" s="104"/>
    </row>
    <row r="28" spans="1:23 1026:1027" ht="6.75" customHeight="1">
      <c r="B28" s="104"/>
      <c r="C28" s="104"/>
      <c r="D28" s="104"/>
      <c r="E28" s="104"/>
      <c r="F28" s="104"/>
      <c r="G28" s="104"/>
      <c r="H28" s="104"/>
      <c r="I28" s="104"/>
      <c r="J28" s="104"/>
      <c r="K28" s="107"/>
      <c r="L28" s="109"/>
      <c r="M28" s="111"/>
      <c r="N28" s="107"/>
      <c r="O28" s="109"/>
      <c r="P28" s="111"/>
      <c r="Q28" s="107"/>
      <c r="R28" s="106"/>
      <c r="S28" s="104"/>
      <c r="T28" s="107"/>
    </row>
    <row r="29" spans="1:23 1026:1027" ht="15" customHeight="1">
      <c r="A29" s="165"/>
      <c r="B29" s="97"/>
      <c r="C29" s="104" t="s">
        <v>6</v>
      </c>
      <c r="D29" s="104" t="s">
        <v>7</v>
      </c>
      <c r="E29" s="97"/>
      <c r="F29" s="97" t="s">
        <v>0</v>
      </c>
      <c r="G29" s="97" t="s">
        <v>1</v>
      </c>
      <c r="H29" s="97"/>
      <c r="I29" s="97" t="s">
        <v>0</v>
      </c>
      <c r="J29" s="97" t="s">
        <v>1</v>
      </c>
      <c r="K29" s="104"/>
      <c r="L29" s="97" t="s">
        <v>0</v>
      </c>
      <c r="M29" s="97" t="s">
        <v>1</v>
      </c>
      <c r="N29" s="104"/>
      <c r="O29" s="97" t="s">
        <v>0</v>
      </c>
      <c r="P29" s="97" t="s">
        <v>1</v>
      </c>
      <c r="Q29" s="109"/>
      <c r="R29" s="97" t="s">
        <v>0</v>
      </c>
      <c r="S29" s="97" t="s">
        <v>1</v>
      </c>
      <c r="T29" s="104"/>
    </row>
    <row r="30" spans="1:23 1026:1027">
      <c r="A30" s="167" t="s">
        <v>26</v>
      </c>
      <c r="B30" s="112"/>
      <c r="C30" s="113">
        <f>VLOOKUP($T24,Klassenliste!$A$8:$L$32,4)</f>
        <v>0</v>
      </c>
      <c r="D30" s="113">
        <f>VLOOKUP($T24,Klassenliste!$A$8:$M$32,5)</f>
        <v>0</v>
      </c>
      <c r="E30" s="97"/>
      <c r="F30" s="113">
        <f>VLOOKUP($T24,Klassenliste!$A$8:$L$32,8)</f>
        <v>0</v>
      </c>
      <c r="G30" s="113">
        <f>VLOOKUP($T24,Klassenliste!$A$8:$M$32,9)</f>
        <v>0</v>
      </c>
      <c r="H30" s="97"/>
      <c r="I30" s="113">
        <f>VLOOKUP($T24,Klassenliste!$A$8:$P$32,12)</f>
        <v>0</v>
      </c>
      <c r="J30" s="113">
        <f>VLOOKUP($T24,Klassenliste!$A$8:$Q$32,13)</f>
        <v>0</v>
      </c>
      <c r="K30" s="104"/>
      <c r="L30" s="113">
        <f>VLOOKUP($T24,Klassenliste!$A$8:$T$32,16)</f>
        <v>0</v>
      </c>
      <c r="M30" s="113">
        <f>VLOOKUP($T24,Klassenliste!$A$8:$U$32,17)</f>
        <v>0</v>
      </c>
      <c r="N30" s="104"/>
      <c r="O30" s="113">
        <f>VLOOKUP($T24,Klassenliste!$A$8:$T$32,20)</f>
        <v>0</v>
      </c>
      <c r="P30" s="113">
        <f>VLOOKUP($T24,Klassenliste!$A$8:$U$32,21)</f>
        <v>0</v>
      </c>
      <c r="Q30" s="109"/>
      <c r="R30" s="113">
        <f>VLOOKUP($T24,Klassenliste!$A$8:$X$32,24)</f>
        <v>0</v>
      </c>
      <c r="S30" s="113">
        <f>VLOOKUP($T24,Klassenliste!$A$8:$Y$32,25)</f>
        <v>0</v>
      </c>
      <c r="T30" s="104"/>
    </row>
    <row r="31" spans="1:23 1026:1027" ht="12.75" customHeight="1">
      <c r="A31" s="168" t="str">
        <f>IF(OR(F30&lt;0,G30&gt;15,I30&lt;0,I30&gt;15,J30&lt;0,J30&gt;15,O30&lt;0,O30&gt;15,P30&lt;0,P30&gt;15,R30&lt;0,R30&gt;15,S30&lt;0,S30&gt;15),"Fehler","")</f>
        <v/>
      </c>
      <c r="B31" s="100"/>
      <c r="C31" s="107"/>
      <c r="D31" s="107"/>
      <c r="E31" s="97"/>
      <c r="F31" s="107"/>
      <c r="G31" s="107"/>
      <c r="H31" s="97"/>
      <c r="I31" s="97"/>
      <c r="J31" s="97"/>
      <c r="K31" s="107"/>
      <c r="L31" s="97"/>
      <c r="M31" s="97"/>
      <c r="N31" s="107"/>
      <c r="O31" s="97"/>
      <c r="P31" s="97"/>
      <c r="Q31" s="107"/>
      <c r="R31" s="97"/>
      <c r="S31" s="97"/>
      <c r="T31" s="107"/>
      <c r="W31" s="11"/>
    </row>
    <row r="32" spans="1:23 1026:1027" ht="12.75" customHeight="1">
      <c r="A32" s="169"/>
      <c r="B32" s="101"/>
      <c r="C32" s="114">
        <v>0.4</v>
      </c>
      <c r="D32" s="115">
        <v>0.6</v>
      </c>
      <c r="E32" s="97"/>
      <c r="F32" s="114">
        <v>0.4</v>
      </c>
      <c r="G32" s="115">
        <v>0.6</v>
      </c>
      <c r="H32" s="97"/>
      <c r="I32" s="114">
        <v>0.4</v>
      </c>
      <c r="J32" s="115">
        <v>0.6</v>
      </c>
      <c r="K32" s="107"/>
      <c r="L32" s="114">
        <v>0.4</v>
      </c>
      <c r="M32" s="115">
        <v>0.6</v>
      </c>
      <c r="N32" s="107"/>
      <c r="O32" s="114">
        <v>0.4</v>
      </c>
      <c r="P32" s="115">
        <v>0.6</v>
      </c>
      <c r="Q32" s="107"/>
      <c r="R32" s="114">
        <v>0.4</v>
      </c>
      <c r="S32" s="115">
        <v>0.6</v>
      </c>
      <c r="T32" s="107"/>
    </row>
    <row r="33" spans="1:23 1026:1027" ht="12" customHeight="1">
      <c r="A33" s="165"/>
      <c r="B33" s="97"/>
      <c r="C33" s="97"/>
      <c r="D33" s="97"/>
      <c r="E33" s="97"/>
      <c r="F33" s="97"/>
      <c r="G33" s="97"/>
      <c r="H33" s="97"/>
      <c r="I33" s="97"/>
      <c r="J33" s="97"/>
      <c r="K33" s="107"/>
      <c r="L33" s="104"/>
      <c r="M33" s="104"/>
      <c r="N33" s="107"/>
      <c r="O33" s="104"/>
      <c r="P33" s="104"/>
      <c r="Q33" s="107"/>
      <c r="R33" s="104"/>
      <c r="S33" s="104"/>
      <c r="T33" s="107"/>
    </row>
    <row r="34" spans="1:23 1026:1027" ht="12" customHeight="1">
      <c r="A34" s="165"/>
      <c r="B34" s="97"/>
      <c r="C34" s="97"/>
      <c r="D34" s="97"/>
      <c r="E34" s="97"/>
      <c r="F34" s="97"/>
      <c r="G34" s="97"/>
      <c r="H34" s="97"/>
      <c r="I34" s="97"/>
      <c r="J34" s="97"/>
      <c r="K34" s="107"/>
      <c r="L34" s="104"/>
      <c r="M34" s="104"/>
      <c r="N34" s="107"/>
      <c r="O34" s="104"/>
      <c r="P34" s="104"/>
      <c r="Q34" s="107"/>
      <c r="R34" s="104"/>
      <c r="S34" s="104"/>
      <c r="T34" s="107"/>
    </row>
    <row r="35" spans="1:23 1026:1027" s="8" customFormat="1">
      <c r="A35" s="165"/>
      <c r="B35" s="97"/>
      <c r="C35" s="99" t="str">
        <f>IF(OR(AND(OR(C30=0,D30=0), (C30*40%+D30*60%)&gt;3),AND(OR(C30&lt;=3,D30&lt;=3), (C30*40%+D30*60%)&gt;4)),"Sperrklausel!","")</f>
        <v/>
      </c>
      <c r="D35" s="116" t="str">
        <f>IF(C35="Sperrklausel!", C36-(C30*0.4+D30*0.6),"")</f>
        <v/>
      </c>
      <c r="E35" s="97"/>
      <c r="F35" s="99" t="str">
        <f>IF(OR(AND(OR(F30=0,G30=0), (F30*40%+G30*60%)&gt;3),AND(OR(F30&lt;=3,G30&lt;=3), (F30*40%+G30*60%)&gt;4)),"Sperrklausel!","")</f>
        <v/>
      </c>
      <c r="G35" s="116" t="str">
        <f>IF(F35="Sperrklausel!", F36-(F30*0.4+G30*0.6),"")</f>
        <v/>
      </c>
      <c r="H35" s="97"/>
      <c r="I35" s="99" t="str">
        <f>IF(OR(AND(OR(I30=0,J30=0), (I30*40%+J30*60%)&gt;3),AND(OR(I30&lt;=3,J30&lt;=3), (I30*40%+J30*60%)&gt;4)),"Sperrklausel!","")</f>
        <v/>
      </c>
      <c r="J35" s="116" t="str">
        <f>IF(I35="Sperrklausel!", I36-(I30*0.4+J30*0.6),"")</f>
        <v/>
      </c>
      <c r="K35" s="104"/>
      <c r="L35" s="99" t="str">
        <f>IF(OR(AND(OR(L30=0,M30=0), (L30*40%+M30*60%)&gt;3),AND(OR(L30&lt;=3,M30&lt;=3), (L30*40%+M30*60%)&gt;4)),"Sperrklausel!","")</f>
        <v/>
      </c>
      <c r="M35" s="116" t="str">
        <f>IF(L35="Sperrklausel!", L36-(L30*0.4+M30*0.6),"")</f>
        <v/>
      </c>
      <c r="N35" s="104"/>
      <c r="O35" s="99" t="str">
        <f>IF(OR(AND(OR(O30=0,P30=0), (O30*40%+P30*60%)&gt;3),AND(OR(O30&lt;=3,P30&lt;=3), (O30*40%+P30*60%)&gt;4)),"Sperrklausel!","")</f>
        <v/>
      </c>
      <c r="P35" s="116" t="str">
        <f>IF(O35="Sperrklausel!", O36-(O30*0.4+P30*0.6),"")</f>
        <v/>
      </c>
      <c r="Q35" s="104"/>
      <c r="R35" s="99" t="str">
        <f>IF(OR(AND(OR(R30=0,S30=0), (R30*40%+S30*60%)&gt;3),AND(OR(R30&lt;=3,S30&lt;=3), (R30*40%+S30*60%)&gt;4)),"Sperrklausel!","")</f>
        <v/>
      </c>
      <c r="S35" s="116" t="str">
        <f>IF(R35="Sperrklausel!", R36-(R30*0.4+S30*0.6),"")</f>
        <v/>
      </c>
      <c r="T35" s="104"/>
      <c r="AML35" s="11"/>
      <c r="AMM35" s="11"/>
    </row>
    <row r="36" spans="1:23 1026:1027" s="8" customFormat="1" ht="15">
      <c r="A36" s="165" t="s">
        <v>4</v>
      </c>
      <c r="B36" s="97"/>
      <c r="C36" s="185" t="str">
        <f>VLOOKUP($T24,Klassenliste!$A$8:$O$32,6)</f>
        <v/>
      </c>
      <c r="D36" s="186"/>
      <c r="E36" s="97"/>
      <c r="F36" s="185" t="str">
        <f>VLOOKUP($T24,Klassenliste!$A$8:$O$32,10)</f>
        <v/>
      </c>
      <c r="G36" s="186"/>
      <c r="H36" s="97"/>
      <c r="I36" s="185" t="str">
        <f>VLOOKUP($T24,Klassenliste!$A$8:$S$32,14)</f>
        <v/>
      </c>
      <c r="J36" s="186"/>
      <c r="K36" s="104"/>
      <c r="L36" s="185" t="str">
        <f>VLOOKUP($T24,Klassenliste!$A$8:$W$32,18)</f>
        <v/>
      </c>
      <c r="M36" s="186"/>
      <c r="N36" s="104"/>
      <c r="O36" s="185" t="str">
        <f>VLOOKUP($T24,Klassenliste!$A$8:$W$32,22)</f>
        <v/>
      </c>
      <c r="P36" s="186"/>
      <c r="Q36" s="104"/>
      <c r="R36" s="185" t="str">
        <f>VLOOKUP($T24,Klassenliste!$A$8:$AA$32,26)</f>
        <v/>
      </c>
      <c r="S36" s="186"/>
      <c r="T36" s="104"/>
      <c r="AML36" s="11"/>
      <c r="AMM36" s="11"/>
    </row>
    <row r="37" spans="1:23 1026:1027" s="8" customFormat="1">
      <c r="A37" s="165"/>
      <c r="B37" s="97"/>
      <c r="C37" s="104"/>
      <c r="D37" s="104"/>
      <c r="E37" s="97"/>
      <c r="F37" s="104"/>
      <c r="G37" s="104"/>
      <c r="H37" s="117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18"/>
      <c r="T37" s="104"/>
      <c r="AML37" s="11"/>
      <c r="AMM37" s="11"/>
    </row>
    <row r="38" spans="1:23 1026:1027" s="8" customFormat="1" ht="12.75" customHeight="1">
      <c r="A38" s="162" t="s">
        <v>5</v>
      </c>
      <c r="B38" s="119"/>
      <c r="C38" s="104"/>
      <c r="D38" s="98">
        <f>Deckblatt!$C$11</f>
        <v>0.1</v>
      </c>
      <c r="E38" s="97"/>
      <c r="F38" s="104"/>
      <c r="G38" s="98">
        <f>Deckblatt!$C$12</f>
        <v>0.19999999999999998</v>
      </c>
      <c r="H38" s="97"/>
      <c r="I38" s="104"/>
      <c r="J38" s="98">
        <f>Deckblatt!$C$13</f>
        <v>0.2</v>
      </c>
      <c r="K38" s="104"/>
      <c r="L38" s="104"/>
      <c r="M38" s="98">
        <f>Deckblatt!$C$14</f>
        <v>0.3</v>
      </c>
      <c r="N38" s="104"/>
      <c r="O38" s="104"/>
      <c r="P38" s="98">
        <f>Deckblatt!$C$15</f>
        <v>0.1</v>
      </c>
      <c r="Q38" s="104"/>
      <c r="R38" s="104"/>
      <c r="S38" s="98">
        <f>Deckblatt!$C$16</f>
        <v>0.1</v>
      </c>
      <c r="T38" s="104"/>
      <c r="AML38" s="11"/>
      <c r="AMM38" s="11"/>
    </row>
    <row r="39" spans="1:23 1026:1027" s="8" customFormat="1">
      <c r="A39" s="16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104"/>
      <c r="M39" s="104"/>
      <c r="N39" s="97"/>
      <c r="O39" s="104"/>
      <c r="P39" s="104"/>
      <c r="Q39" s="104"/>
      <c r="R39" s="104"/>
      <c r="S39" s="118"/>
      <c r="T39" s="104"/>
      <c r="AML39" s="11"/>
      <c r="AMM39" s="11"/>
    </row>
    <row r="40" spans="1:23 1026:1027" s="8" customFormat="1">
      <c r="A40" s="166"/>
      <c r="B40" s="104"/>
      <c r="C40" s="97"/>
      <c r="D40" s="97"/>
      <c r="E40" s="97"/>
      <c r="F40" s="97"/>
      <c r="G40" s="97"/>
      <c r="H40" s="97"/>
      <c r="I40" s="97"/>
      <c r="J40" s="97"/>
      <c r="K40" s="97"/>
      <c r="L40" s="104"/>
      <c r="M40" s="104"/>
      <c r="N40" s="97"/>
      <c r="O40" s="104"/>
      <c r="P40" s="104"/>
      <c r="Q40" s="104"/>
      <c r="R40" s="104"/>
      <c r="S40" s="118"/>
      <c r="T40" s="104"/>
      <c r="AML40" s="11"/>
      <c r="AMM40" s="11"/>
    </row>
    <row r="41" spans="1:23 1026:1027" s="8" customFormat="1">
      <c r="A41" s="167" t="s">
        <v>2</v>
      </c>
      <c r="B41" s="97"/>
      <c r="C41" s="97"/>
      <c r="D41" s="104"/>
      <c r="E41" s="97"/>
      <c r="F41" s="97"/>
      <c r="G41" s="97"/>
      <c r="H41" s="97"/>
      <c r="I41" s="97"/>
      <c r="J41" s="97"/>
      <c r="K41" s="97"/>
      <c r="L41" s="104"/>
      <c r="M41" s="104"/>
      <c r="N41" s="97"/>
      <c r="O41" s="104"/>
      <c r="P41" s="104"/>
      <c r="Q41" s="104"/>
      <c r="R41" s="104"/>
      <c r="S41" s="118"/>
      <c r="T41" s="104"/>
      <c r="AML41" s="11"/>
      <c r="AMM41" s="11"/>
    </row>
    <row r="42" spans="1:23 1026:1027" s="8" customFormat="1">
      <c r="A42" s="167"/>
      <c r="B42" s="97"/>
      <c r="C42" s="97"/>
      <c r="D42" s="104"/>
      <c r="E42" s="97"/>
      <c r="F42" s="97"/>
      <c r="G42" s="97"/>
      <c r="H42" s="97"/>
      <c r="I42" s="97"/>
      <c r="J42" s="97"/>
      <c r="K42" s="97"/>
      <c r="L42" s="104"/>
      <c r="M42" s="104"/>
      <c r="N42" s="97"/>
      <c r="O42" s="104"/>
      <c r="P42" s="104"/>
      <c r="Q42" s="104"/>
      <c r="R42" s="104"/>
      <c r="S42" s="118"/>
      <c r="T42" s="104"/>
      <c r="AML42" s="11"/>
      <c r="AMM42" s="11"/>
    </row>
    <row r="43" spans="1:23 1026:1027" s="8" customFormat="1" ht="15">
      <c r="A43" s="170" t="s">
        <v>3</v>
      </c>
      <c r="B43" s="141" t="str">
        <f>VLOOKUP($T24,Klassenliste!$A$8:$AB$32,28)</f>
        <v/>
      </c>
      <c r="C43" s="97"/>
      <c r="D43" s="104"/>
      <c r="E43" s="97"/>
      <c r="F43" s="97"/>
      <c r="G43" s="97"/>
      <c r="H43" s="97"/>
      <c r="I43" s="97"/>
      <c r="J43" s="97"/>
      <c r="K43" s="97"/>
      <c r="L43" s="104"/>
      <c r="M43" s="104"/>
      <c r="N43" s="97"/>
      <c r="O43" s="104"/>
      <c r="P43" s="104"/>
      <c r="Q43" s="104"/>
      <c r="R43" s="104"/>
      <c r="S43" s="118"/>
      <c r="T43" s="104"/>
      <c r="AML43" s="11"/>
      <c r="AMM43" s="11"/>
    </row>
    <row r="44" spans="1:23 1026:1027" s="8" customFormat="1">
      <c r="A44" s="170"/>
      <c r="B44" s="97"/>
      <c r="C44" s="97"/>
      <c r="D44" s="104"/>
      <c r="E44" s="97"/>
      <c r="F44" s="97"/>
      <c r="G44" s="97"/>
      <c r="H44" s="97"/>
      <c r="I44" s="97"/>
      <c r="J44" s="97"/>
      <c r="K44" s="97"/>
      <c r="L44" s="104"/>
      <c r="M44" s="104"/>
      <c r="N44" s="97"/>
      <c r="O44" s="104"/>
      <c r="P44" s="104"/>
      <c r="Q44" s="104"/>
      <c r="R44" s="104"/>
      <c r="S44" s="118"/>
      <c r="T44" s="104"/>
      <c r="AML44" s="11"/>
      <c r="AMM44" s="11"/>
    </row>
    <row r="45" spans="1:23 1026:1027" s="8" customFormat="1" ht="15">
      <c r="A45" s="170" t="s">
        <v>9</v>
      </c>
      <c r="B45" s="102" t="str">
        <f>VLOOKUP($T24,Klassenliste!$A$8:$AC$32,29)</f>
        <v/>
      </c>
      <c r="C45" s="97"/>
      <c r="D45" s="104"/>
      <c r="E45" s="97"/>
      <c r="F45" s="97"/>
      <c r="G45" s="97"/>
      <c r="H45" s="97"/>
      <c r="I45" s="97"/>
      <c r="J45" s="97"/>
      <c r="K45" s="97"/>
      <c r="L45" s="104"/>
      <c r="M45" s="104"/>
      <c r="N45" s="97"/>
      <c r="O45" s="104"/>
      <c r="P45" s="104"/>
      <c r="Q45" s="104"/>
      <c r="R45" s="104"/>
      <c r="S45" s="118"/>
      <c r="T45" s="120"/>
      <c r="U45" s="24"/>
      <c r="V45" s="24"/>
      <c r="W45" s="24"/>
      <c r="AML45" s="11"/>
      <c r="AMM45" s="11"/>
    </row>
    <row r="46" spans="1:23 1026:1027" s="8" customFormat="1" ht="99.95" customHeight="1">
      <c r="A46" s="16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104"/>
      <c r="M46" s="104"/>
      <c r="N46" s="97"/>
      <c r="O46" s="104"/>
      <c r="P46" s="104"/>
      <c r="Q46" s="104"/>
      <c r="R46" s="104"/>
      <c r="S46" s="118"/>
      <c r="T46" s="120"/>
      <c r="U46" s="24"/>
      <c r="V46" s="24"/>
      <c r="AML46" s="11"/>
      <c r="AMM46" s="11"/>
    </row>
    <row r="47" spans="1:23 1026:1027" ht="20.25">
      <c r="A47" s="187" t="str">
        <f>$A$1</f>
        <v xml:space="preserve">Abiturprüfung für andere Bewerberinnen und Bewerber (4. Fach); Mod. Fremdspr.: ; </v>
      </c>
      <c r="B47" s="103"/>
      <c r="C47" s="129"/>
      <c r="D47" s="104"/>
      <c r="E47" s="104"/>
      <c r="F47" s="104"/>
      <c r="G47" s="104"/>
      <c r="H47" s="104"/>
      <c r="I47" s="104"/>
      <c r="J47" s="126"/>
      <c r="K47" s="104"/>
      <c r="L47" s="128"/>
      <c r="M47" s="106"/>
      <c r="N47" s="104"/>
      <c r="O47" s="128"/>
      <c r="P47" s="106"/>
      <c r="Q47" s="106"/>
      <c r="R47" s="106"/>
      <c r="S47" s="104"/>
      <c r="T47" s="123">
        <v>3</v>
      </c>
    </row>
    <row r="48" spans="1:23 1026:1027" ht="15.75">
      <c r="A48" s="163" t="str">
        <f>CONCATENATE("Name: ",VLOOKUP($T47,Klassenliste!$A$8:$B$32,2),", ",VLOOKUP($T47,Klassenliste!$A$8:$C$32,3))</f>
        <v xml:space="preserve">Name: , </v>
      </c>
      <c r="B48" s="127"/>
      <c r="C48" s="104"/>
      <c r="D48" s="104"/>
      <c r="E48" s="104"/>
      <c r="F48" s="104"/>
      <c r="G48" s="104"/>
      <c r="H48" s="104"/>
      <c r="I48" s="104"/>
      <c r="J48" s="122"/>
      <c r="K48" s="105"/>
      <c r="L48" s="104"/>
      <c r="M48" s="121"/>
      <c r="N48" s="105"/>
      <c r="O48" s="104"/>
      <c r="P48" s="121"/>
      <c r="Q48" s="109"/>
      <c r="R48" s="111"/>
      <c r="S48" s="104"/>
      <c r="T48" s="104"/>
    </row>
    <row r="49" spans="1:23 1026:1027">
      <c r="A49" s="16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21"/>
      <c r="N49" s="104"/>
      <c r="O49" s="104"/>
      <c r="P49" s="121"/>
      <c r="Q49" s="109"/>
      <c r="R49" s="111"/>
      <c r="S49" s="104"/>
      <c r="T49" s="104"/>
    </row>
    <row r="50" spans="1:23 1026:1027" ht="15" customHeight="1">
      <c r="A50" s="165"/>
      <c r="B50" s="97"/>
      <c r="C50" s="140" t="str">
        <f>Deckblatt!$B$11</f>
        <v>A 1</v>
      </c>
      <c r="D50" s="109"/>
      <c r="E50" s="110"/>
      <c r="F50" s="140" t="str">
        <f>Deckblatt!$B$12</f>
        <v>A 2</v>
      </c>
      <c r="G50" s="108"/>
      <c r="H50" s="108"/>
      <c r="I50" s="140" t="str">
        <f>Deckblatt!$B$13</f>
        <v>B</v>
      </c>
      <c r="J50" s="108"/>
      <c r="K50" s="104"/>
      <c r="L50" s="140" t="str">
        <f>Deckblatt!$B$14</f>
        <v>C</v>
      </c>
      <c r="M50" s="108"/>
      <c r="N50" s="104"/>
      <c r="O50" s="140" t="str">
        <f>Deckblatt!$B$15</f>
        <v>D 1</v>
      </c>
      <c r="P50" s="108"/>
      <c r="Q50" s="109"/>
      <c r="R50" s="140" t="str">
        <f>Deckblatt!$B$16</f>
        <v>D 2</v>
      </c>
      <c r="S50" s="109"/>
      <c r="T50" s="104"/>
    </row>
    <row r="51" spans="1:23 1026:1027" ht="6.75" customHeight="1">
      <c r="B51" s="104"/>
      <c r="C51" s="104"/>
      <c r="D51" s="104"/>
      <c r="E51" s="104"/>
      <c r="F51" s="104"/>
      <c r="G51" s="104"/>
      <c r="H51" s="104"/>
      <c r="I51" s="104"/>
      <c r="J51" s="104"/>
      <c r="K51" s="107"/>
      <c r="L51" s="109"/>
      <c r="M51" s="111"/>
      <c r="N51" s="107"/>
      <c r="O51" s="109"/>
      <c r="P51" s="111"/>
      <c r="Q51" s="107"/>
      <c r="R51" s="106"/>
      <c r="S51" s="104"/>
      <c r="T51" s="107"/>
    </row>
    <row r="52" spans="1:23 1026:1027" ht="15" customHeight="1">
      <c r="A52" s="165"/>
      <c r="B52" s="97"/>
      <c r="C52" s="104" t="s">
        <v>6</v>
      </c>
      <c r="D52" s="104" t="s">
        <v>7</v>
      </c>
      <c r="E52" s="97"/>
      <c r="F52" s="97" t="s">
        <v>0</v>
      </c>
      <c r="G52" s="97" t="s">
        <v>1</v>
      </c>
      <c r="H52" s="97"/>
      <c r="I52" s="97" t="s">
        <v>0</v>
      </c>
      <c r="J52" s="97" t="s">
        <v>1</v>
      </c>
      <c r="K52" s="104"/>
      <c r="L52" s="97" t="s">
        <v>0</v>
      </c>
      <c r="M52" s="97" t="s">
        <v>1</v>
      </c>
      <c r="N52" s="104"/>
      <c r="O52" s="97" t="s">
        <v>0</v>
      </c>
      <c r="P52" s="97" t="s">
        <v>1</v>
      </c>
      <c r="Q52" s="109"/>
      <c r="R52" s="97" t="s">
        <v>0</v>
      </c>
      <c r="S52" s="97" t="s">
        <v>1</v>
      </c>
      <c r="T52" s="104"/>
    </row>
    <row r="53" spans="1:23 1026:1027">
      <c r="A53" s="167" t="s">
        <v>26</v>
      </c>
      <c r="B53" s="112"/>
      <c r="C53" s="113">
        <f>VLOOKUP($T47,Klassenliste!$A$8:$L$32,4)</f>
        <v>0</v>
      </c>
      <c r="D53" s="113">
        <f>VLOOKUP($T47,Klassenliste!$A$8:$M$32,5)</f>
        <v>0</v>
      </c>
      <c r="E53" s="97"/>
      <c r="F53" s="113">
        <f>VLOOKUP($T47,Klassenliste!$A$8:$L$32,8)</f>
        <v>0</v>
      </c>
      <c r="G53" s="113">
        <f>VLOOKUP($T47,Klassenliste!$A$8:$M$32,9)</f>
        <v>0</v>
      </c>
      <c r="H53" s="97"/>
      <c r="I53" s="113">
        <f>VLOOKUP($T47,Klassenliste!$A$8:$P$32,12)</f>
        <v>0</v>
      </c>
      <c r="J53" s="113">
        <f>VLOOKUP($T47,Klassenliste!$A$8:$Q$32,13)</f>
        <v>0</v>
      </c>
      <c r="K53" s="104"/>
      <c r="L53" s="113">
        <f>VLOOKUP($T47,Klassenliste!$A$8:$T$32,16)</f>
        <v>0</v>
      </c>
      <c r="M53" s="113">
        <f>VLOOKUP($T47,Klassenliste!$A$8:$U$32,17)</f>
        <v>0</v>
      </c>
      <c r="N53" s="104"/>
      <c r="O53" s="113">
        <f>VLOOKUP($T47,Klassenliste!$A$8:$T$32,20)</f>
        <v>0</v>
      </c>
      <c r="P53" s="113">
        <f>VLOOKUP($T47,Klassenliste!$A$8:$U$32,21)</f>
        <v>0</v>
      </c>
      <c r="Q53" s="109"/>
      <c r="R53" s="113">
        <f>VLOOKUP($T47,Klassenliste!$A$8:$X$32,24)</f>
        <v>0</v>
      </c>
      <c r="S53" s="113">
        <f>VLOOKUP($T47,Klassenliste!$A$8:$Y$32,25)</f>
        <v>0</v>
      </c>
      <c r="T53" s="104"/>
    </row>
    <row r="54" spans="1:23 1026:1027" ht="12.75" customHeight="1">
      <c r="A54" s="168" t="str">
        <f>IF(OR(F53&lt;0,G53&gt;15,I53&lt;0,I53&gt;15,J53&lt;0,J53&gt;15,O53&lt;0,O53&gt;15,P53&lt;0,P53&gt;15,R53&lt;0,R53&gt;15,S53&lt;0,S53&gt;15),"Fehler","")</f>
        <v/>
      </c>
      <c r="B54" s="100"/>
      <c r="C54" s="107"/>
      <c r="D54" s="107"/>
      <c r="E54" s="97"/>
      <c r="F54" s="107"/>
      <c r="G54" s="107"/>
      <c r="H54" s="97"/>
      <c r="I54" s="97"/>
      <c r="J54" s="97"/>
      <c r="K54" s="107"/>
      <c r="L54" s="97"/>
      <c r="M54" s="97"/>
      <c r="N54" s="107"/>
      <c r="O54" s="97"/>
      <c r="P54" s="97"/>
      <c r="Q54" s="107"/>
      <c r="R54" s="97"/>
      <c r="S54" s="97"/>
      <c r="T54" s="107"/>
      <c r="W54" s="11"/>
    </row>
    <row r="55" spans="1:23 1026:1027" ht="12.75" customHeight="1">
      <c r="A55" s="169"/>
      <c r="B55" s="101"/>
      <c r="C55" s="114">
        <v>0.4</v>
      </c>
      <c r="D55" s="115">
        <v>0.6</v>
      </c>
      <c r="E55" s="97"/>
      <c r="F55" s="114">
        <v>0.4</v>
      </c>
      <c r="G55" s="115">
        <v>0.6</v>
      </c>
      <c r="H55" s="97"/>
      <c r="I55" s="114">
        <v>0.4</v>
      </c>
      <c r="J55" s="115">
        <v>0.6</v>
      </c>
      <c r="K55" s="107"/>
      <c r="L55" s="114">
        <v>0.4</v>
      </c>
      <c r="M55" s="115">
        <v>0.6</v>
      </c>
      <c r="N55" s="107"/>
      <c r="O55" s="114">
        <v>0.4</v>
      </c>
      <c r="P55" s="115">
        <v>0.6</v>
      </c>
      <c r="Q55" s="107"/>
      <c r="R55" s="114">
        <v>0.4</v>
      </c>
      <c r="S55" s="115">
        <v>0.6</v>
      </c>
      <c r="T55" s="107"/>
    </row>
    <row r="56" spans="1:23 1026:1027" ht="12" customHeight="1">
      <c r="A56" s="165"/>
      <c r="B56" s="97"/>
      <c r="C56" s="97"/>
      <c r="D56" s="97"/>
      <c r="E56" s="97"/>
      <c r="F56" s="97"/>
      <c r="G56" s="97"/>
      <c r="H56" s="97"/>
      <c r="I56" s="97"/>
      <c r="J56" s="97"/>
      <c r="K56" s="107"/>
      <c r="L56" s="104"/>
      <c r="M56" s="104"/>
      <c r="N56" s="107"/>
      <c r="O56" s="104"/>
      <c r="P56" s="104"/>
      <c r="Q56" s="107"/>
      <c r="R56" s="104"/>
      <c r="S56" s="104"/>
      <c r="T56" s="107"/>
    </row>
    <row r="57" spans="1:23 1026:1027" ht="12" customHeight="1">
      <c r="A57" s="165"/>
      <c r="B57" s="97"/>
      <c r="C57" s="97"/>
      <c r="D57" s="97"/>
      <c r="E57" s="97"/>
      <c r="F57" s="97"/>
      <c r="G57" s="97"/>
      <c r="H57" s="97"/>
      <c r="I57" s="97"/>
      <c r="J57" s="97"/>
      <c r="K57" s="107"/>
      <c r="L57" s="104"/>
      <c r="M57" s="104"/>
      <c r="N57" s="107"/>
      <c r="O57" s="104"/>
      <c r="P57" s="104"/>
      <c r="Q57" s="107"/>
      <c r="R57" s="104"/>
      <c r="S57" s="104"/>
      <c r="T57" s="107"/>
    </row>
    <row r="58" spans="1:23 1026:1027" s="8" customFormat="1">
      <c r="A58" s="165"/>
      <c r="B58" s="97"/>
      <c r="C58" s="99" t="str">
        <f>IF(OR(AND(OR(C53=0,D53=0), (C53*40%+D53*60%)&gt;3),AND(OR(C53&lt;=3,D53&lt;=3), (C53*40%+D53*60%)&gt;4)),"Sperrklausel!","")</f>
        <v/>
      </c>
      <c r="D58" s="116" t="str">
        <f>IF(C58="Sperrklausel!", C59-(C53*0.4+D53*0.6),"")</f>
        <v/>
      </c>
      <c r="E58" s="97"/>
      <c r="F58" s="99" t="str">
        <f>IF(OR(AND(OR(F53=0,G53=0), (F53*40%+G53*60%)&gt;3),AND(OR(F53&lt;=3,G53&lt;=3), (F53*40%+G53*60%)&gt;4)),"Sperrklausel!","")</f>
        <v/>
      </c>
      <c r="G58" s="116" t="str">
        <f>IF(F58="Sperrklausel!", F59-(F53*0.4+G53*0.6),"")</f>
        <v/>
      </c>
      <c r="H58" s="97"/>
      <c r="I58" s="99" t="str">
        <f>IF(OR(AND(OR(I53=0,J53=0), (I53*40%+J53*60%)&gt;3),AND(OR(I53&lt;=3,J53&lt;=3), (I53*40%+J53*60%)&gt;4)),"Sperrklausel!","")</f>
        <v/>
      </c>
      <c r="J58" s="116" t="str">
        <f>IF(I58="Sperrklausel!", I59-(I53*0.4+J53*0.6),"")</f>
        <v/>
      </c>
      <c r="K58" s="104"/>
      <c r="L58" s="99" t="str">
        <f>IF(OR(AND(OR(L53=0,M53=0), (L53*40%+M53*60%)&gt;3),AND(OR(L53&lt;=3,M53&lt;=3), (L53*40%+M53*60%)&gt;4)),"Sperrklausel!","")</f>
        <v/>
      </c>
      <c r="M58" s="116" t="str">
        <f>IF(L58="Sperrklausel!", L59-(L53*0.4+M53*0.6),"")</f>
        <v/>
      </c>
      <c r="N58" s="104"/>
      <c r="O58" s="99" t="str">
        <f>IF(OR(AND(OR(O53=0,P53=0), (O53*40%+P53*60%)&gt;3),AND(OR(O53&lt;=3,P53&lt;=3), (O53*40%+P53*60%)&gt;4)),"Sperrklausel!","")</f>
        <v/>
      </c>
      <c r="P58" s="116" t="str">
        <f>IF(O58="Sperrklausel!", O59-(O53*0.4+P53*0.6),"")</f>
        <v/>
      </c>
      <c r="Q58" s="104"/>
      <c r="R58" s="99" t="str">
        <f>IF(OR(AND(OR(R53=0,S53=0), (R53*40%+S53*60%)&gt;3),AND(OR(R53&lt;=3,S53&lt;=3), (R53*40%+S53*60%)&gt;4)),"Sperrklausel!","")</f>
        <v/>
      </c>
      <c r="S58" s="116" t="str">
        <f>IF(R58="Sperrklausel!", R59-(R53*0.4+S53*0.6),"")</f>
        <v/>
      </c>
      <c r="T58" s="104"/>
      <c r="AML58" s="11"/>
      <c r="AMM58" s="11"/>
    </row>
    <row r="59" spans="1:23 1026:1027" s="8" customFormat="1" ht="15">
      <c r="A59" s="165" t="s">
        <v>4</v>
      </c>
      <c r="B59" s="97"/>
      <c r="C59" s="185" t="str">
        <f>VLOOKUP($T47,Klassenliste!$A$8:$O$32,6)</f>
        <v/>
      </c>
      <c r="D59" s="186"/>
      <c r="E59" s="97"/>
      <c r="F59" s="185" t="str">
        <f>VLOOKUP($T47,Klassenliste!$A$8:$O$32,10)</f>
        <v/>
      </c>
      <c r="G59" s="186"/>
      <c r="H59" s="97"/>
      <c r="I59" s="185" t="str">
        <f>VLOOKUP($T47,Klassenliste!$A$8:$S$32,14)</f>
        <v/>
      </c>
      <c r="J59" s="186"/>
      <c r="K59" s="104"/>
      <c r="L59" s="185" t="str">
        <f>VLOOKUP($T47,Klassenliste!$A$8:$W$32,18)</f>
        <v/>
      </c>
      <c r="M59" s="186"/>
      <c r="N59" s="104"/>
      <c r="O59" s="185" t="str">
        <f>VLOOKUP($T47,Klassenliste!$A$8:$W$32,22)</f>
        <v/>
      </c>
      <c r="P59" s="186"/>
      <c r="Q59" s="104"/>
      <c r="R59" s="185" t="str">
        <f>VLOOKUP($T47,Klassenliste!$A$8:$AA$32,26)</f>
        <v/>
      </c>
      <c r="S59" s="186"/>
      <c r="T59" s="104"/>
      <c r="AML59" s="11"/>
      <c r="AMM59" s="11"/>
    </row>
    <row r="60" spans="1:23 1026:1027" s="8" customFormat="1">
      <c r="A60" s="165"/>
      <c r="B60" s="97"/>
      <c r="C60" s="104"/>
      <c r="D60" s="104"/>
      <c r="E60" s="97"/>
      <c r="F60" s="104"/>
      <c r="G60" s="104"/>
      <c r="H60" s="117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18"/>
      <c r="T60" s="104"/>
      <c r="AML60" s="11"/>
      <c r="AMM60" s="11"/>
    </row>
    <row r="61" spans="1:23 1026:1027" s="8" customFormat="1" ht="12.75" customHeight="1">
      <c r="A61" s="162" t="s">
        <v>5</v>
      </c>
      <c r="B61" s="119"/>
      <c r="C61" s="104"/>
      <c r="D61" s="98">
        <f>Deckblatt!$C$11</f>
        <v>0.1</v>
      </c>
      <c r="E61" s="97"/>
      <c r="F61" s="104"/>
      <c r="G61" s="98">
        <f>Deckblatt!$C$12</f>
        <v>0.19999999999999998</v>
      </c>
      <c r="H61" s="97"/>
      <c r="I61" s="104"/>
      <c r="J61" s="98">
        <f>Deckblatt!$C$13</f>
        <v>0.2</v>
      </c>
      <c r="K61" s="104"/>
      <c r="L61" s="104"/>
      <c r="M61" s="98">
        <f>Deckblatt!$C$14</f>
        <v>0.3</v>
      </c>
      <c r="N61" s="104"/>
      <c r="O61" s="104"/>
      <c r="P61" s="98">
        <f>Deckblatt!$C$15</f>
        <v>0.1</v>
      </c>
      <c r="Q61" s="104"/>
      <c r="R61" s="104"/>
      <c r="S61" s="98">
        <f>Deckblatt!$C$16</f>
        <v>0.1</v>
      </c>
      <c r="T61" s="104"/>
      <c r="AML61" s="11"/>
      <c r="AMM61" s="11"/>
    </row>
    <row r="62" spans="1:23 1026:1027" s="8" customFormat="1">
      <c r="A62" s="16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104"/>
      <c r="M62" s="104"/>
      <c r="N62" s="97"/>
      <c r="O62" s="104"/>
      <c r="P62" s="104"/>
      <c r="Q62" s="104"/>
      <c r="R62" s="104"/>
      <c r="S62" s="118"/>
      <c r="T62" s="104"/>
      <c r="AML62" s="11"/>
      <c r="AMM62" s="11"/>
    </row>
    <row r="63" spans="1:23 1026:1027" s="8" customFormat="1">
      <c r="A63" s="166"/>
      <c r="B63" s="104"/>
      <c r="C63" s="97"/>
      <c r="D63" s="97"/>
      <c r="E63" s="97"/>
      <c r="F63" s="97"/>
      <c r="G63" s="97"/>
      <c r="H63" s="97"/>
      <c r="I63" s="97"/>
      <c r="J63" s="97"/>
      <c r="K63" s="97"/>
      <c r="L63" s="104"/>
      <c r="M63" s="104"/>
      <c r="N63" s="97"/>
      <c r="O63" s="104"/>
      <c r="P63" s="104"/>
      <c r="Q63" s="104"/>
      <c r="R63" s="104"/>
      <c r="S63" s="118"/>
      <c r="T63" s="104"/>
      <c r="AML63" s="11"/>
      <c r="AMM63" s="11"/>
    </row>
    <row r="64" spans="1:23 1026:1027" s="8" customFormat="1">
      <c r="A64" s="167" t="s">
        <v>2</v>
      </c>
      <c r="B64" s="97"/>
      <c r="C64" s="97"/>
      <c r="D64" s="104"/>
      <c r="E64" s="97"/>
      <c r="F64" s="97"/>
      <c r="G64" s="97"/>
      <c r="H64" s="97"/>
      <c r="I64" s="97"/>
      <c r="J64" s="97"/>
      <c r="K64" s="97"/>
      <c r="L64" s="104"/>
      <c r="M64" s="104"/>
      <c r="N64" s="97"/>
      <c r="O64" s="104"/>
      <c r="P64" s="104"/>
      <c r="Q64" s="104"/>
      <c r="R64" s="104"/>
      <c r="S64" s="118"/>
      <c r="T64" s="104"/>
      <c r="AML64" s="11"/>
      <c r="AMM64" s="11"/>
    </row>
    <row r="65" spans="1:23 1026:1027" s="8" customFormat="1">
      <c r="A65" s="167"/>
      <c r="B65" s="97"/>
      <c r="C65" s="97"/>
      <c r="D65" s="104"/>
      <c r="E65" s="97"/>
      <c r="F65" s="97"/>
      <c r="G65" s="97"/>
      <c r="H65" s="97"/>
      <c r="I65" s="97"/>
      <c r="J65" s="97"/>
      <c r="K65" s="97"/>
      <c r="L65" s="104"/>
      <c r="M65" s="104"/>
      <c r="N65" s="97"/>
      <c r="O65" s="104"/>
      <c r="P65" s="104"/>
      <c r="Q65" s="104"/>
      <c r="R65" s="104"/>
      <c r="S65" s="118"/>
      <c r="T65" s="104"/>
      <c r="AML65" s="11"/>
      <c r="AMM65" s="11"/>
    </row>
    <row r="66" spans="1:23 1026:1027" s="8" customFormat="1" ht="15">
      <c r="A66" s="170" t="s">
        <v>3</v>
      </c>
      <c r="B66" s="141" t="str">
        <f>VLOOKUP($T47,Klassenliste!$A$8:$AB$32,28)</f>
        <v/>
      </c>
      <c r="C66" s="97"/>
      <c r="D66" s="104"/>
      <c r="E66" s="97"/>
      <c r="F66" s="97"/>
      <c r="G66" s="97"/>
      <c r="H66" s="97"/>
      <c r="I66" s="97"/>
      <c r="J66" s="97"/>
      <c r="K66" s="97"/>
      <c r="L66" s="104"/>
      <c r="M66" s="104"/>
      <c r="N66" s="97"/>
      <c r="O66" s="104"/>
      <c r="P66" s="104"/>
      <c r="Q66" s="104"/>
      <c r="R66" s="104"/>
      <c r="S66" s="118"/>
      <c r="T66" s="104"/>
      <c r="AML66" s="11"/>
      <c r="AMM66" s="11"/>
    </row>
    <row r="67" spans="1:23 1026:1027" s="8" customFormat="1">
      <c r="A67" s="170"/>
      <c r="B67" s="97"/>
      <c r="C67" s="97"/>
      <c r="D67" s="104"/>
      <c r="E67" s="97"/>
      <c r="F67" s="97"/>
      <c r="G67" s="97"/>
      <c r="H67" s="97"/>
      <c r="I67" s="97"/>
      <c r="J67" s="97"/>
      <c r="K67" s="97"/>
      <c r="L67" s="104"/>
      <c r="M67" s="104"/>
      <c r="N67" s="97"/>
      <c r="O67" s="104"/>
      <c r="P67" s="104"/>
      <c r="Q67" s="104"/>
      <c r="R67" s="104"/>
      <c r="S67" s="118"/>
      <c r="T67" s="104"/>
      <c r="AML67" s="11"/>
      <c r="AMM67" s="11"/>
    </row>
    <row r="68" spans="1:23 1026:1027" s="8" customFormat="1" ht="15">
      <c r="A68" s="170" t="s">
        <v>9</v>
      </c>
      <c r="B68" s="102" t="str">
        <f>VLOOKUP($T47,Klassenliste!$A$8:$AC$32,29)</f>
        <v/>
      </c>
      <c r="C68" s="97"/>
      <c r="D68" s="104"/>
      <c r="E68" s="97"/>
      <c r="F68" s="97"/>
      <c r="G68" s="97"/>
      <c r="H68" s="97"/>
      <c r="I68" s="97"/>
      <c r="J68" s="97"/>
      <c r="K68" s="97"/>
      <c r="L68" s="104"/>
      <c r="M68" s="104"/>
      <c r="N68" s="97"/>
      <c r="O68" s="104"/>
      <c r="P68" s="104"/>
      <c r="Q68" s="104"/>
      <c r="R68" s="104"/>
      <c r="S68" s="118"/>
      <c r="T68" s="120"/>
      <c r="U68" s="24"/>
      <c r="V68" s="24"/>
      <c r="W68" s="24"/>
      <c r="AML68" s="11"/>
      <c r="AMM68" s="11"/>
    </row>
    <row r="69" spans="1:23 1026:1027" s="8" customFormat="1" ht="12.75" customHeight="1">
      <c r="A69" s="165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104"/>
      <c r="M69" s="104"/>
      <c r="N69" s="97"/>
      <c r="O69" s="104"/>
      <c r="P69" s="104"/>
      <c r="Q69" s="104"/>
      <c r="R69" s="104"/>
      <c r="S69" s="118"/>
      <c r="T69" s="120"/>
      <c r="U69" s="24"/>
      <c r="V69" s="24"/>
      <c r="AML69" s="11"/>
      <c r="AMM69" s="11"/>
    </row>
    <row r="70" spans="1:23 1026:1027" ht="20.25">
      <c r="A70" s="187" t="str">
        <f>$A$1</f>
        <v xml:space="preserve">Abiturprüfung für andere Bewerberinnen und Bewerber (4. Fach); Mod. Fremdspr.: ; </v>
      </c>
      <c r="B70" s="103"/>
      <c r="C70" s="129"/>
      <c r="D70" s="104"/>
      <c r="E70" s="104"/>
      <c r="F70" s="104"/>
      <c r="G70" s="104"/>
      <c r="H70" s="104"/>
      <c r="I70" s="104"/>
      <c r="J70" s="126"/>
      <c r="K70" s="104"/>
      <c r="L70" s="128"/>
      <c r="M70" s="106"/>
      <c r="N70" s="104"/>
      <c r="O70" s="128"/>
      <c r="P70" s="106"/>
      <c r="Q70" s="106"/>
      <c r="R70" s="106"/>
      <c r="S70" s="104"/>
      <c r="T70" s="123">
        <v>4</v>
      </c>
    </row>
    <row r="71" spans="1:23 1026:1027" ht="15.75">
      <c r="A71" s="163" t="str">
        <f>CONCATENATE("Name: ",VLOOKUP($T70,Klassenliste!$A$8:$B$32,2),", ",VLOOKUP($T70,Klassenliste!$A$8:$C$32,3))</f>
        <v xml:space="preserve">Name: , </v>
      </c>
      <c r="B71" s="127"/>
      <c r="C71" s="104"/>
      <c r="D71" s="104"/>
      <c r="E71" s="104"/>
      <c r="F71" s="104"/>
      <c r="G71" s="104"/>
      <c r="H71" s="104"/>
      <c r="I71" s="104"/>
      <c r="J71" s="122"/>
      <c r="K71" s="105"/>
      <c r="L71" s="104"/>
      <c r="M71" s="121"/>
      <c r="N71" s="105"/>
      <c r="O71" s="104"/>
      <c r="P71" s="121"/>
      <c r="Q71" s="109"/>
      <c r="R71" s="111"/>
      <c r="S71" s="104"/>
      <c r="T71" s="104"/>
    </row>
    <row r="72" spans="1:23 1026:1027">
      <c r="A72" s="16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21"/>
      <c r="N72" s="104"/>
      <c r="O72" s="104"/>
      <c r="P72" s="121"/>
      <c r="Q72" s="109"/>
      <c r="R72" s="111"/>
      <c r="S72" s="104"/>
      <c r="T72" s="104"/>
    </row>
    <row r="73" spans="1:23 1026:1027" ht="15" customHeight="1">
      <c r="A73" s="165"/>
      <c r="B73" s="97"/>
      <c r="C73" s="140" t="str">
        <f>Deckblatt!$B$11</f>
        <v>A 1</v>
      </c>
      <c r="D73" s="109"/>
      <c r="E73" s="110"/>
      <c r="F73" s="140" t="str">
        <f>Deckblatt!$B$12</f>
        <v>A 2</v>
      </c>
      <c r="G73" s="108"/>
      <c r="H73" s="108"/>
      <c r="I73" s="140" t="str">
        <f>Deckblatt!$B$13</f>
        <v>B</v>
      </c>
      <c r="J73" s="108"/>
      <c r="K73" s="104"/>
      <c r="L73" s="140" t="str">
        <f>Deckblatt!$B$14</f>
        <v>C</v>
      </c>
      <c r="M73" s="108"/>
      <c r="N73" s="104"/>
      <c r="O73" s="140" t="str">
        <f>Deckblatt!$B$15</f>
        <v>D 1</v>
      </c>
      <c r="P73" s="108"/>
      <c r="Q73" s="109"/>
      <c r="R73" s="140" t="str">
        <f>Deckblatt!$B$16</f>
        <v>D 2</v>
      </c>
      <c r="S73" s="109"/>
      <c r="T73" s="104"/>
    </row>
    <row r="74" spans="1:23 1026:1027" ht="6.75" customHeight="1">
      <c r="B74" s="104"/>
      <c r="C74" s="104"/>
      <c r="D74" s="104"/>
      <c r="E74" s="104"/>
      <c r="F74" s="104"/>
      <c r="G74" s="104"/>
      <c r="H74" s="104"/>
      <c r="I74" s="104"/>
      <c r="J74" s="104"/>
      <c r="K74" s="107"/>
      <c r="L74" s="109"/>
      <c r="M74" s="111"/>
      <c r="N74" s="107"/>
      <c r="O74" s="109"/>
      <c r="P74" s="111"/>
      <c r="Q74" s="107"/>
      <c r="R74" s="106"/>
      <c r="S74" s="104"/>
      <c r="T74" s="107"/>
    </row>
    <row r="75" spans="1:23 1026:1027" ht="15" customHeight="1">
      <c r="A75" s="165"/>
      <c r="B75" s="97"/>
      <c r="C75" s="104" t="s">
        <v>6</v>
      </c>
      <c r="D75" s="104" t="s">
        <v>7</v>
      </c>
      <c r="E75" s="97"/>
      <c r="F75" s="97" t="s">
        <v>0</v>
      </c>
      <c r="G75" s="97" t="s">
        <v>1</v>
      </c>
      <c r="H75" s="97"/>
      <c r="I75" s="97" t="s">
        <v>0</v>
      </c>
      <c r="J75" s="97" t="s">
        <v>1</v>
      </c>
      <c r="K75" s="104"/>
      <c r="L75" s="97" t="s">
        <v>0</v>
      </c>
      <c r="M75" s="97" t="s">
        <v>1</v>
      </c>
      <c r="N75" s="104"/>
      <c r="O75" s="97" t="s">
        <v>0</v>
      </c>
      <c r="P75" s="97" t="s">
        <v>1</v>
      </c>
      <c r="Q75" s="109"/>
      <c r="R75" s="97" t="s">
        <v>0</v>
      </c>
      <c r="S75" s="97" t="s">
        <v>1</v>
      </c>
      <c r="T75" s="104"/>
    </row>
    <row r="76" spans="1:23 1026:1027">
      <c r="A76" s="167" t="s">
        <v>26</v>
      </c>
      <c r="B76" s="112"/>
      <c r="C76" s="113">
        <f>VLOOKUP($T70,Klassenliste!$A$8:$L$32,4)</f>
        <v>0</v>
      </c>
      <c r="D76" s="113">
        <f>VLOOKUP($T70,Klassenliste!$A$8:$M$32,5)</f>
        <v>0</v>
      </c>
      <c r="E76" s="97"/>
      <c r="F76" s="113">
        <f>VLOOKUP($T70,Klassenliste!$A$8:$L$32,8)</f>
        <v>0</v>
      </c>
      <c r="G76" s="113">
        <f>VLOOKUP($T70,Klassenliste!$A$8:$M$32,9)</f>
        <v>0</v>
      </c>
      <c r="H76" s="97"/>
      <c r="I76" s="113">
        <f>VLOOKUP($T70,Klassenliste!$A$8:$P$32,12)</f>
        <v>0</v>
      </c>
      <c r="J76" s="113">
        <f>VLOOKUP($T70,Klassenliste!$A$8:$Q$32,13)</f>
        <v>0</v>
      </c>
      <c r="K76" s="104"/>
      <c r="L76" s="113">
        <f>VLOOKUP($T70,Klassenliste!$A$8:$T$32,16)</f>
        <v>0</v>
      </c>
      <c r="M76" s="113">
        <f>VLOOKUP($T70,Klassenliste!$A$8:$U$32,17)</f>
        <v>0</v>
      </c>
      <c r="N76" s="104"/>
      <c r="O76" s="113">
        <f>VLOOKUP($T70,Klassenliste!$A$8:$T$32,20)</f>
        <v>0</v>
      </c>
      <c r="P76" s="113">
        <f>VLOOKUP($T70,Klassenliste!$A$8:$U$32,21)</f>
        <v>0</v>
      </c>
      <c r="Q76" s="109"/>
      <c r="R76" s="113">
        <f>VLOOKUP($T70,Klassenliste!$A$8:$X$32,24)</f>
        <v>0</v>
      </c>
      <c r="S76" s="113">
        <f>VLOOKUP($T70,Klassenliste!$A$8:$Y$32,25)</f>
        <v>0</v>
      </c>
      <c r="T76" s="104"/>
    </row>
    <row r="77" spans="1:23 1026:1027" ht="12.75" customHeight="1">
      <c r="A77" s="168" t="str">
        <f>IF(OR(F76&lt;0,G76&gt;15,I76&lt;0,I76&gt;15,J76&lt;0,J76&gt;15,O76&lt;0,O76&gt;15,P76&lt;0,P76&gt;15,R76&lt;0,R76&gt;15,S76&lt;0,S76&gt;15),"Fehler","")</f>
        <v/>
      </c>
      <c r="B77" s="100"/>
      <c r="C77" s="107"/>
      <c r="D77" s="107"/>
      <c r="E77" s="97"/>
      <c r="F77" s="107"/>
      <c r="G77" s="107"/>
      <c r="H77" s="97"/>
      <c r="I77" s="97"/>
      <c r="J77" s="97"/>
      <c r="K77" s="107"/>
      <c r="L77" s="97"/>
      <c r="M77" s="97"/>
      <c r="N77" s="107"/>
      <c r="O77" s="97"/>
      <c r="P77" s="97"/>
      <c r="Q77" s="107"/>
      <c r="R77" s="97"/>
      <c r="S77" s="97"/>
      <c r="T77" s="107"/>
      <c r="W77" s="11"/>
    </row>
    <row r="78" spans="1:23 1026:1027" ht="12.75" customHeight="1">
      <c r="A78" s="169"/>
      <c r="B78" s="101"/>
      <c r="C78" s="114">
        <v>0.4</v>
      </c>
      <c r="D78" s="115">
        <v>0.6</v>
      </c>
      <c r="E78" s="97"/>
      <c r="F78" s="114">
        <v>0.4</v>
      </c>
      <c r="G78" s="115">
        <v>0.6</v>
      </c>
      <c r="H78" s="97"/>
      <c r="I78" s="114">
        <v>0.4</v>
      </c>
      <c r="J78" s="115">
        <v>0.6</v>
      </c>
      <c r="K78" s="107"/>
      <c r="L78" s="114">
        <v>0.4</v>
      </c>
      <c r="M78" s="115">
        <v>0.6</v>
      </c>
      <c r="N78" s="107"/>
      <c r="O78" s="114">
        <v>0.4</v>
      </c>
      <c r="P78" s="115">
        <v>0.6</v>
      </c>
      <c r="Q78" s="107"/>
      <c r="R78" s="114">
        <v>0.4</v>
      </c>
      <c r="S78" s="115">
        <v>0.6</v>
      </c>
      <c r="T78" s="107"/>
    </row>
    <row r="79" spans="1:23 1026:1027" ht="12" customHeight="1">
      <c r="A79" s="165"/>
      <c r="B79" s="97"/>
      <c r="C79" s="97"/>
      <c r="D79" s="97"/>
      <c r="E79" s="97"/>
      <c r="F79" s="97"/>
      <c r="G79" s="97"/>
      <c r="H79" s="97"/>
      <c r="I79" s="97"/>
      <c r="J79" s="97"/>
      <c r="K79" s="107"/>
      <c r="L79" s="104"/>
      <c r="M79" s="104"/>
      <c r="N79" s="107"/>
      <c r="O79" s="104"/>
      <c r="P79" s="104"/>
      <c r="Q79" s="107"/>
      <c r="R79" s="104"/>
      <c r="S79" s="104"/>
      <c r="T79" s="107"/>
    </row>
    <row r="80" spans="1:23 1026:1027" ht="12" customHeight="1">
      <c r="A80" s="165"/>
      <c r="B80" s="97"/>
      <c r="C80" s="97"/>
      <c r="D80" s="97"/>
      <c r="E80" s="97"/>
      <c r="F80" s="97"/>
      <c r="G80" s="97"/>
      <c r="H80" s="97"/>
      <c r="I80" s="97"/>
      <c r="J80" s="97"/>
      <c r="K80" s="107"/>
      <c r="L80" s="104"/>
      <c r="M80" s="104"/>
      <c r="N80" s="107"/>
      <c r="O80" s="104"/>
      <c r="P80" s="104"/>
      <c r="Q80" s="107"/>
      <c r="R80" s="104"/>
      <c r="S80" s="104"/>
      <c r="T80" s="107"/>
    </row>
    <row r="81" spans="1:23 1026:1027" s="8" customFormat="1">
      <c r="A81" s="165"/>
      <c r="B81" s="97"/>
      <c r="C81" s="99" t="str">
        <f>IF(OR(AND(OR(C76=0,D76=0), (C76*40%+D76*60%)&gt;3),AND(OR(C76&lt;=3,D76&lt;=3), (C76*40%+D76*60%)&gt;4)),"Sperrklausel!","")</f>
        <v/>
      </c>
      <c r="D81" s="116" t="str">
        <f>IF(C81="Sperrklausel!", C82-(C76*0.4+D76*0.6),"")</f>
        <v/>
      </c>
      <c r="E81" s="97"/>
      <c r="F81" s="99" t="str">
        <f>IF(OR(AND(OR(F76=0,G76=0), (F76*40%+G76*60%)&gt;3),AND(OR(F76&lt;=3,G76&lt;=3), (F76*40%+G76*60%)&gt;4)),"Sperrklausel!","")</f>
        <v/>
      </c>
      <c r="G81" s="116" t="str">
        <f>IF(F81="Sperrklausel!", F82-(F76*0.4+G76*0.6),"")</f>
        <v/>
      </c>
      <c r="H81" s="97"/>
      <c r="I81" s="99" t="str">
        <f>IF(OR(AND(OR(I76=0,J76=0), (I76*40%+J76*60%)&gt;3),AND(OR(I76&lt;=3,J76&lt;=3), (I76*40%+J76*60%)&gt;4)),"Sperrklausel!","")</f>
        <v/>
      </c>
      <c r="J81" s="116" t="str">
        <f>IF(I81="Sperrklausel!", I82-(I76*0.4+J76*0.6),"")</f>
        <v/>
      </c>
      <c r="K81" s="104"/>
      <c r="L81" s="99" t="str">
        <f>IF(OR(AND(OR(L76=0,M76=0), (L76*40%+M76*60%)&gt;3),AND(OR(L76&lt;=3,M76&lt;=3), (L76*40%+M76*60%)&gt;4)),"Sperrklausel!","")</f>
        <v/>
      </c>
      <c r="M81" s="116" t="str">
        <f>IF(L81="Sperrklausel!", L82-(L76*0.4+M76*0.6),"")</f>
        <v/>
      </c>
      <c r="N81" s="104"/>
      <c r="O81" s="99" t="str">
        <f>IF(OR(AND(OR(O76=0,P76=0), (O76*40%+P76*60%)&gt;3),AND(OR(O76&lt;=3,P76&lt;=3), (O76*40%+P76*60%)&gt;4)),"Sperrklausel!","")</f>
        <v/>
      </c>
      <c r="P81" s="116" t="str">
        <f>IF(O81="Sperrklausel!", O82-(O76*0.4+P76*0.6),"")</f>
        <v/>
      </c>
      <c r="Q81" s="104"/>
      <c r="R81" s="99" t="str">
        <f>IF(OR(AND(OR(R76=0,S76=0), (R76*40%+S76*60%)&gt;3),AND(OR(R76&lt;=3,S76&lt;=3), (R76*40%+S76*60%)&gt;4)),"Sperrklausel!","")</f>
        <v/>
      </c>
      <c r="S81" s="116" t="str">
        <f>IF(R81="Sperrklausel!", R82-(R76*0.4+S76*0.6),"")</f>
        <v/>
      </c>
      <c r="T81" s="104"/>
      <c r="AML81" s="11"/>
      <c r="AMM81" s="11"/>
    </row>
    <row r="82" spans="1:23 1026:1027" s="8" customFormat="1" ht="15">
      <c r="A82" s="165" t="s">
        <v>4</v>
      </c>
      <c r="B82" s="97"/>
      <c r="C82" s="185" t="str">
        <f>VLOOKUP($T70,Klassenliste!$A$8:$O$32,6)</f>
        <v/>
      </c>
      <c r="D82" s="186"/>
      <c r="E82" s="97"/>
      <c r="F82" s="185" t="str">
        <f>VLOOKUP($T70,Klassenliste!$A$8:$O$32,10)</f>
        <v/>
      </c>
      <c r="G82" s="186"/>
      <c r="H82" s="97"/>
      <c r="I82" s="185" t="str">
        <f>VLOOKUP($T70,Klassenliste!$A$8:$S$32,14)</f>
        <v/>
      </c>
      <c r="J82" s="186"/>
      <c r="K82" s="104"/>
      <c r="L82" s="185" t="str">
        <f>VLOOKUP($T70,Klassenliste!$A$8:$W$32,18)</f>
        <v/>
      </c>
      <c r="M82" s="186"/>
      <c r="N82" s="104"/>
      <c r="O82" s="185" t="str">
        <f>VLOOKUP($T70,Klassenliste!$A$8:$W$32,22)</f>
        <v/>
      </c>
      <c r="P82" s="186"/>
      <c r="Q82" s="104"/>
      <c r="R82" s="185" t="str">
        <f>VLOOKUP($T70,Klassenliste!$A$8:$AA$32,26)</f>
        <v/>
      </c>
      <c r="S82" s="186"/>
      <c r="T82" s="104"/>
      <c r="AML82" s="11"/>
      <c r="AMM82" s="11"/>
    </row>
    <row r="83" spans="1:23 1026:1027" s="8" customFormat="1">
      <c r="A83" s="165"/>
      <c r="B83" s="97"/>
      <c r="C83" s="104"/>
      <c r="D83" s="104"/>
      <c r="E83" s="97"/>
      <c r="F83" s="104"/>
      <c r="G83" s="104"/>
      <c r="H83" s="117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18"/>
      <c r="T83" s="104"/>
      <c r="AML83" s="11"/>
      <c r="AMM83" s="11"/>
    </row>
    <row r="84" spans="1:23 1026:1027" s="8" customFormat="1" ht="12.75" customHeight="1">
      <c r="A84" s="162" t="s">
        <v>5</v>
      </c>
      <c r="B84" s="119"/>
      <c r="C84" s="104"/>
      <c r="D84" s="98">
        <f>Deckblatt!$C$11</f>
        <v>0.1</v>
      </c>
      <c r="E84" s="97"/>
      <c r="F84" s="104"/>
      <c r="G84" s="98">
        <f>Deckblatt!$C$12</f>
        <v>0.19999999999999998</v>
      </c>
      <c r="H84" s="97"/>
      <c r="I84" s="104"/>
      <c r="J84" s="98">
        <f>Deckblatt!$C$13</f>
        <v>0.2</v>
      </c>
      <c r="K84" s="104"/>
      <c r="L84" s="104"/>
      <c r="M84" s="98">
        <f>Deckblatt!$C$14</f>
        <v>0.3</v>
      </c>
      <c r="N84" s="104"/>
      <c r="O84" s="104"/>
      <c r="P84" s="98">
        <f>Deckblatt!$C$15</f>
        <v>0.1</v>
      </c>
      <c r="Q84" s="104"/>
      <c r="R84" s="104"/>
      <c r="S84" s="98">
        <f>Deckblatt!$C$16</f>
        <v>0.1</v>
      </c>
      <c r="T84" s="104"/>
      <c r="AML84" s="11"/>
      <c r="AMM84" s="11"/>
    </row>
    <row r="85" spans="1:23 1026:1027" s="8" customFormat="1">
      <c r="A85" s="165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104"/>
      <c r="M85" s="104"/>
      <c r="N85" s="97"/>
      <c r="O85" s="104"/>
      <c r="P85" s="104"/>
      <c r="Q85" s="104"/>
      <c r="R85" s="104"/>
      <c r="S85" s="118"/>
      <c r="T85" s="104"/>
      <c r="AML85" s="11"/>
      <c r="AMM85" s="11"/>
    </row>
    <row r="86" spans="1:23 1026:1027" s="8" customFormat="1">
      <c r="A86" s="166"/>
      <c r="B86" s="104"/>
      <c r="C86" s="97"/>
      <c r="D86" s="97"/>
      <c r="E86" s="97"/>
      <c r="F86" s="97"/>
      <c r="G86" s="97"/>
      <c r="H86" s="97"/>
      <c r="I86" s="97"/>
      <c r="J86" s="97"/>
      <c r="K86" s="97"/>
      <c r="L86" s="104"/>
      <c r="M86" s="104"/>
      <c r="N86" s="97"/>
      <c r="O86" s="104"/>
      <c r="P86" s="104"/>
      <c r="Q86" s="104"/>
      <c r="R86" s="104"/>
      <c r="S86" s="118"/>
      <c r="T86" s="104"/>
      <c r="AML86" s="11"/>
      <c r="AMM86" s="11"/>
    </row>
    <row r="87" spans="1:23 1026:1027" s="8" customFormat="1">
      <c r="A87" s="167" t="s">
        <v>2</v>
      </c>
      <c r="B87" s="97"/>
      <c r="C87" s="97"/>
      <c r="D87" s="104"/>
      <c r="E87" s="97"/>
      <c r="F87" s="97"/>
      <c r="G87" s="97"/>
      <c r="H87" s="97"/>
      <c r="I87" s="97"/>
      <c r="J87" s="97"/>
      <c r="K87" s="97"/>
      <c r="L87" s="104"/>
      <c r="M87" s="104"/>
      <c r="N87" s="97"/>
      <c r="O87" s="104"/>
      <c r="P87" s="104"/>
      <c r="Q87" s="104"/>
      <c r="R87" s="104"/>
      <c r="S87" s="118"/>
      <c r="T87" s="104"/>
      <c r="AML87" s="11"/>
      <c r="AMM87" s="11"/>
    </row>
    <row r="88" spans="1:23 1026:1027" s="8" customFormat="1">
      <c r="A88" s="167"/>
      <c r="B88" s="97"/>
      <c r="C88" s="97"/>
      <c r="D88" s="104"/>
      <c r="E88" s="97"/>
      <c r="F88" s="97"/>
      <c r="G88" s="97"/>
      <c r="H88" s="97"/>
      <c r="I88" s="97"/>
      <c r="J88" s="97"/>
      <c r="K88" s="97"/>
      <c r="L88" s="104"/>
      <c r="M88" s="104"/>
      <c r="N88" s="97"/>
      <c r="O88" s="104"/>
      <c r="P88" s="104"/>
      <c r="Q88" s="104"/>
      <c r="R88" s="104"/>
      <c r="S88" s="118"/>
      <c r="T88" s="104"/>
      <c r="AML88" s="11"/>
      <c r="AMM88" s="11"/>
    </row>
    <row r="89" spans="1:23 1026:1027" s="8" customFormat="1" ht="15">
      <c r="A89" s="170" t="s">
        <v>3</v>
      </c>
      <c r="B89" s="141" t="str">
        <f>VLOOKUP($T70,Klassenliste!$A$8:$AB$32,28)</f>
        <v/>
      </c>
      <c r="C89" s="97"/>
      <c r="D89" s="104"/>
      <c r="E89" s="97"/>
      <c r="F89" s="97"/>
      <c r="G89" s="97"/>
      <c r="H89" s="97"/>
      <c r="I89" s="97"/>
      <c r="J89" s="97"/>
      <c r="K89" s="97"/>
      <c r="L89" s="104"/>
      <c r="M89" s="104"/>
      <c r="N89" s="97"/>
      <c r="O89" s="104"/>
      <c r="P89" s="104"/>
      <c r="Q89" s="104"/>
      <c r="R89" s="104"/>
      <c r="S89" s="118"/>
      <c r="T89" s="104"/>
      <c r="AML89" s="11"/>
      <c r="AMM89" s="11"/>
    </row>
    <row r="90" spans="1:23 1026:1027" s="8" customFormat="1">
      <c r="A90" s="170"/>
      <c r="B90" s="97"/>
      <c r="C90" s="97"/>
      <c r="D90" s="104"/>
      <c r="E90" s="97"/>
      <c r="F90" s="97"/>
      <c r="G90" s="97"/>
      <c r="H90" s="97"/>
      <c r="I90" s="97"/>
      <c r="J90" s="97"/>
      <c r="K90" s="97"/>
      <c r="L90" s="104"/>
      <c r="M90" s="104"/>
      <c r="N90" s="97"/>
      <c r="O90" s="104"/>
      <c r="P90" s="104"/>
      <c r="Q90" s="104"/>
      <c r="R90" s="104"/>
      <c r="S90" s="118"/>
      <c r="T90" s="104"/>
      <c r="AML90" s="11"/>
      <c r="AMM90" s="11"/>
    </row>
    <row r="91" spans="1:23 1026:1027" s="8" customFormat="1" ht="15">
      <c r="A91" s="170" t="s">
        <v>9</v>
      </c>
      <c r="B91" s="102" t="str">
        <f>VLOOKUP($T70,Klassenliste!$A$8:$AC$32,29)</f>
        <v/>
      </c>
      <c r="C91" s="97"/>
      <c r="D91" s="104"/>
      <c r="E91" s="97"/>
      <c r="F91" s="97"/>
      <c r="G91" s="97"/>
      <c r="H91" s="97"/>
      <c r="I91" s="97"/>
      <c r="J91" s="97"/>
      <c r="K91" s="97"/>
      <c r="L91" s="104"/>
      <c r="M91" s="104"/>
      <c r="N91" s="97"/>
      <c r="O91" s="104"/>
      <c r="P91" s="104"/>
      <c r="Q91" s="104"/>
      <c r="R91" s="104"/>
      <c r="S91" s="118"/>
      <c r="T91" s="120"/>
      <c r="U91" s="24"/>
      <c r="V91" s="24"/>
      <c r="W91" s="24"/>
      <c r="AML91" s="11"/>
      <c r="AMM91" s="11"/>
    </row>
    <row r="92" spans="1:23 1026:1027" s="8" customFormat="1" ht="99.95" customHeight="1">
      <c r="A92" s="165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104"/>
      <c r="M92" s="104"/>
      <c r="N92" s="97"/>
      <c r="O92" s="104"/>
      <c r="P92" s="104"/>
      <c r="Q92" s="104"/>
      <c r="R92" s="104"/>
      <c r="S92" s="118"/>
      <c r="T92" s="120"/>
      <c r="U92" s="24"/>
      <c r="V92" s="24"/>
      <c r="AML92" s="11"/>
      <c r="AMM92" s="11"/>
    </row>
    <row r="93" spans="1:23 1026:1027" ht="20.25">
      <c r="A93" s="187" t="str">
        <f>$A$1</f>
        <v xml:space="preserve">Abiturprüfung für andere Bewerberinnen und Bewerber (4. Fach); Mod. Fremdspr.: ; </v>
      </c>
      <c r="B93" s="103"/>
      <c r="C93" s="129"/>
      <c r="D93" s="104"/>
      <c r="E93" s="104"/>
      <c r="F93" s="104"/>
      <c r="G93" s="104"/>
      <c r="H93" s="104"/>
      <c r="I93" s="104"/>
      <c r="J93" s="126"/>
      <c r="K93" s="104"/>
      <c r="L93" s="128"/>
      <c r="M93" s="106"/>
      <c r="N93" s="104"/>
      <c r="O93" s="128"/>
      <c r="P93" s="106"/>
      <c r="Q93" s="106"/>
      <c r="R93" s="106"/>
      <c r="S93" s="104"/>
      <c r="T93" s="123">
        <v>5</v>
      </c>
    </row>
    <row r="94" spans="1:23 1026:1027" ht="15.75">
      <c r="A94" s="163" t="str">
        <f>CONCATENATE("Name: ",VLOOKUP($T93,Klassenliste!$A$8:$B$32,2),", ",VLOOKUP($T93,Klassenliste!$A$8:$C$32,3))</f>
        <v xml:space="preserve">Name: , </v>
      </c>
      <c r="B94" s="127"/>
      <c r="C94" s="104"/>
      <c r="D94" s="104"/>
      <c r="E94" s="104"/>
      <c r="F94" s="104"/>
      <c r="G94" s="104"/>
      <c r="H94" s="104"/>
      <c r="I94" s="104"/>
      <c r="J94" s="122"/>
      <c r="K94" s="105"/>
      <c r="L94" s="104"/>
      <c r="M94" s="121"/>
      <c r="N94" s="105"/>
      <c r="O94" s="104"/>
      <c r="P94" s="121"/>
      <c r="Q94" s="109"/>
      <c r="R94" s="111"/>
      <c r="S94" s="104"/>
      <c r="T94" s="104"/>
    </row>
    <row r="95" spans="1:23 1026:1027">
      <c r="A95" s="16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21"/>
      <c r="N95" s="104"/>
      <c r="O95" s="104"/>
      <c r="P95" s="121"/>
      <c r="Q95" s="109"/>
      <c r="R95" s="111"/>
      <c r="S95" s="104"/>
      <c r="T95" s="104"/>
    </row>
    <row r="96" spans="1:23 1026:1027" ht="15" customHeight="1">
      <c r="A96" s="165"/>
      <c r="B96" s="97"/>
      <c r="C96" s="140" t="str">
        <f>Deckblatt!$B$11</f>
        <v>A 1</v>
      </c>
      <c r="D96" s="109"/>
      <c r="E96" s="110"/>
      <c r="F96" s="140" t="str">
        <f>Deckblatt!$B$12</f>
        <v>A 2</v>
      </c>
      <c r="G96" s="108"/>
      <c r="H96" s="108"/>
      <c r="I96" s="140" t="str">
        <f>Deckblatt!$B$13</f>
        <v>B</v>
      </c>
      <c r="J96" s="108"/>
      <c r="K96" s="104"/>
      <c r="L96" s="140" t="str">
        <f>Deckblatt!$B$14</f>
        <v>C</v>
      </c>
      <c r="M96" s="108"/>
      <c r="N96" s="104"/>
      <c r="O96" s="140" t="str">
        <f>Deckblatt!$B$15</f>
        <v>D 1</v>
      </c>
      <c r="P96" s="108"/>
      <c r="Q96" s="109"/>
      <c r="R96" s="140" t="str">
        <f>Deckblatt!$B$16</f>
        <v>D 2</v>
      </c>
      <c r="S96" s="109"/>
      <c r="T96" s="104"/>
    </row>
    <row r="97" spans="1:23 1026:1027" ht="6.75" customHeight="1">
      <c r="B97" s="104"/>
      <c r="C97" s="104"/>
      <c r="D97" s="104"/>
      <c r="E97" s="104"/>
      <c r="F97" s="104"/>
      <c r="G97" s="104"/>
      <c r="H97" s="104"/>
      <c r="I97" s="104"/>
      <c r="J97" s="104"/>
      <c r="K97" s="107"/>
      <c r="L97" s="109"/>
      <c r="M97" s="111"/>
      <c r="N97" s="107"/>
      <c r="O97" s="109"/>
      <c r="P97" s="111"/>
      <c r="Q97" s="107"/>
      <c r="R97" s="106"/>
      <c r="S97" s="104"/>
      <c r="T97" s="107"/>
    </row>
    <row r="98" spans="1:23 1026:1027" ht="15" customHeight="1">
      <c r="A98" s="165"/>
      <c r="B98" s="97"/>
      <c r="C98" s="104" t="s">
        <v>6</v>
      </c>
      <c r="D98" s="104" t="s">
        <v>7</v>
      </c>
      <c r="E98" s="97"/>
      <c r="F98" s="97" t="s">
        <v>0</v>
      </c>
      <c r="G98" s="97" t="s">
        <v>1</v>
      </c>
      <c r="H98" s="97"/>
      <c r="I98" s="97" t="s">
        <v>0</v>
      </c>
      <c r="J98" s="97" t="s">
        <v>1</v>
      </c>
      <c r="K98" s="104"/>
      <c r="L98" s="97" t="s">
        <v>0</v>
      </c>
      <c r="M98" s="97" t="s">
        <v>1</v>
      </c>
      <c r="N98" s="104"/>
      <c r="O98" s="97" t="s">
        <v>0</v>
      </c>
      <c r="P98" s="97" t="s">
        <v>1</v>
      </c>
      <c r="Q98" s="109"/>
      <c r="R98" s="97" t="s">
        <v>0</v>
      </c>
      <c r="S98" s="97" t="s">
        <v>1</v>
      </c>
      <c r="T98" s="104"/>
    </row>
    <row r="99" spans="1:23 1026:1027">
      <c r="A99" s="167" t="s">
        <v>26</v>
      </c>
      <c r="B99" s="112"/>
      <c r="C99" s="113">
        <f>VLOOKUP($T93,Klassenliste!$A$8:$L$32,4)</f>
        <v>0</v>
      </c>
      <c r="D99" s="113">
        <f>VLOOKUP($T93,Klassenliste!$A$8:$M$32,5)</f>
        <v>0</v>
      </c>
      <c r="E99" s="97"/>
      <c r="F99" s="113">
        <f>VLOOKUP($T93,Klassenliste!$A$8:$L$32,8)</f>
        <v>0</v>
      </c>
      <c r="G99" s="113">
        <f>VLOOKUP($T93,Klassenliste!$A$8:$M$32,9)</f>
        <v>0</v>
      </c>
      <c r="H99" s="97"/>
      <c r="I99" s="113">
        <f>VLOOKUP($T93,Klassenliste!$A$8:$P$32,12)</f>
        <v>0</v>
      </c>
      <c r="J99" s="113">
        <f>VLOOKUP($T93,Klassenliste!$A$8:$Q$32,13)</f>
        <v>0</v>
      </c>
      <c r="K99" s="104"/>
      <c r="L99" s="113">
        <f>VLOOKUP($T93,Klassenliste!$A$8:$T$32,16)</f>
        <v>0</v>
      </c>
      <c r="M99" s="113">
        <f>VLOOKUP($T93,Klassenliste!$A$8:$U$32,17)</f>
        <v>0</v>
      </c>
      <c r="N99" s="104"/>
      <c r="O99" s="113">
        <f>VLOOKUP($T93,Klassenliste!$A$8:$T$32,20)</f>
        <v>0</v>
      </c>
      <c r="P99" s="113">
        <f>VLOOKUP($T93,Klassenliste!$A$8:$U$32,21)</f>
        <v>0</v>
      </c>
      <c r="Q99" s="109"/>
      <c r="R99" s="113">
        <f>VLOOKUP($T93,Klassenliste!$A$8:$X$32,24)</f>
        <v>0</v>
      </c>
      <c r="S99" s="113">
        <f>VLOOKUP($T93,Klassenliste!$A$8:$Y$32,25)</f>
        <v>0</v>
      </c>
      <c r="T99" s="104"/>
    </row>
    <row r="100" spans="1:23 1026:1027" ht="12.75" customHeight="1">
      <c r="A100" s="168" t="str">
        <f>IF(OR(F99&lt;0,G99&gt;15,I99&lt;0,I99&gt;15,J99&lt;0,J99&gt;15,O99&lt;0,O99&gt;15,P99&lt;0,P99&gt;15,R99&lt;0,R99&gt;15,S99&lt;0,S99&gt;15),"Fehler","")</f>
        <v/>
      </c>
      <c r="B100" s="100"/>
      <c r="C100" s="107"/>
      <c r="D100" s="107"/>
      <c r="E100" s="97"/>
      <c r="F100" s="107"/>
      <c r="G100" s="107"/>
      <c r="H100" s="97"/>
      <c r="I100" s="97"/>
      <c r="J100" s="97"/>
      <c r="K100" s="107"/>
      <c r="L100" s="97"/>
      <c r="M100" s="97"/>
      <c r="N100" s="107"/>
      <c r="O100" s="97"/>
      <c r="P100" s="97"/>
      <c r="Q100" s="107"/>
      <c r="R100" s="97"/>
      <c r="S100" s="97"/>
      <c r="T100" s="107"/>
      <c r="W100" s="11"/>
    </row>
    <row r="101" spans="1:23 1026:1027" ht="12.75" customHeight="1">
      <c r="A101" s="169"/>
      <c r="B101" s="101"/>
      <c r="C101" s="114">
        <v>0.4</v>
      </c>
      <c r="D101" s="115">
        <v>0.6</v>
      </c>
      <c r="E101" s="97"/>
      <c r="F101" s="114">
        <v>0.4</v>
      </c>
      <c r="G101" s="115">
        <v>0.6</v>
      </c>
      <c r="H101" s="97"/>
      <c r="I101" s="114">
        <v>0.4</v>
      </c>
      <c r="J101" s="115">
        <v>0.6</v>
      </c>
      <c r="K101" s="107"/>
      <c r="L101" s="114">
        <v>0.4</v>
      </c>
      <c r="M101" s="115">
        <v>0.6</v>
      </c>
      <c r="N101" s="107"/>
      <c r="O101" s="114">
        <v>0.4</v>
      </c>
      <c r="P101" s="115">
        <v>0.6</v>
      </c>
      <c r="Q101" s="107"/>
      <c r="R101" s="114">
        <v>0.4</v>
      </c>
      <c r="S101" s="115">
        <v>0.6</v>
      </c>
      <c r="T101" s="107"/>
    </row>
    <row r="102" spans="1:23 1026:1027" ht="12" customHeight="1">
      <c r="A102" s="165"/>
      <c r="B102" s="97"/>
      <c r="C102" s="97"/>
      <c r="D102" s="97"/>
      <c r="E102" s="97"/>
      <c r="F102" s="97"/>
      <c r="G102" s="97"/>
      <c r="H102" s="97"/>
      <c r="I102" s="97"/>
      <c r="J102" s="97"/>
      <c r="K102" s="107"/>
      <c r="L102" s="104"/>
      <c r="M102" s="104"/>
      <c r="N102" s="107"/>
      <c r="O102" s="104"/>
      <c r="P102" s="104"/>
      <c r="Q102" s="107"/>
      <c r="R102" s="104"/>
      <c r="S102" s="104"/>
      <c r="T102" s="107"/>
    </row>
    <row r="103" spans="1:23 1026:1027" ht="12" customHeight="1">
      <c r="A103" s="165"/>
      <c r="B103" s="97"/>
      <c r="C103" s="97"/>
      <c r="D103" s="97"/>
      <c r="E103" s="97"/>
      <c r="F103" s="97"/>
      <c r="G103" s="97"/>
      <c r="H103" s="97"/>
      <c r="I103" s="97"/>
      <c r="J103" s="97"/>
      <c r="K103" s="107"/>
      <c r="L103" s="104"/>
      <c r="M103" s="104"/>
      <c r="N103" s="107"/>
      <c r="O103" s="104"/>
      <c r="P103" s="104"/>
      <c r="Q103" s="107"/>
      <c r="R103" s="104"/>
      <c r="S103" s="104"/>
      <c r="T103" s="107"/>
    </row>
    <row r="104" spans="1:23 1026:1027" s="8" customFormat="1">
      <c r="A104" s="165"/>
      <c r="B104" s="97"/>
      <c r="C104" s="99" t="str">
        <f>IF(OR(AND(OR(C99=0,D99=0), (C99*40%+D99*60%)&gt;3),AND(OR(C99&lt;=3,D99&lt;=3), (C99*40%+D99*60%)&gt;4)),"Sperrklausel!","")</f>
        <v/>
      </c>
      <c r="D104" s="116" t="str">
        <f>IF(C104="Sperrklausel!", C105-(C99*0.4+D99*0.6),"")</f>
        <v/>
      </c>
      <c r="E104" s="97"/>
      <c r="F104" s="99" t="str">
        <f>IF(OR(AND(OR(F99=0,G99=0), (F99*40%+G99*60%)&gt;3),AND(OR(F99&lt;=3,G99&lt;=3), (F99*40%+G99*60%)&gt;4)),"Sperrklausel!","")</f>
        <v/>
      </c>
      <c r="G104" s="116" t="str">
        <f>IF(F104="Sperrklausel!", F105-(F99*0.4+G99*0.6),"")</f>
        <v/>
      </c>
      <c r="H104" s="97"/>
      <c r="I104" s="99" t="str">
        <f>IF(OR(AND(OR(I99=0,J99=0), (I99*40%+J99*60%)&gt;3),AND(OR(I99&lt;=3,J99&lt;=3), (I99*40%+J99*60%)&gt;4)),"Sperrklausel!","")</f>
        <v/>
      </c>
      <c r="J104" s="116" t="str">
        <f>IF(I104="Sperrklausel!", I105-(I99*0.4+J99*0.6),"")</f>
        <v/>
      </c>
      <c r="K104" s="104"/>
      <c r="L104" s="99" t="str">
        <f>IF(OR(AND(OR(L99=0,M99=0), (L99*40%+M99*60%)&gt;3),AND(OR(L99&lt;=3,M99&lt;=3), (L99*40%+M99*60%)&gt;4)),"Sperrklausel!","")</f>
        <v/>
      </c>
      <c r="M104" s="116" t="str">
        <f>IF(L104="Sperrklausel!", L105-(L99*0.4+M99*0.6),"")</f>
        <v/>
      </c>
      <c r="N104" s="104"/>
      <c r="O104" s="99" t="str">
        <f>IF(OR(AND(OR(O99=0,P99=0), (O99*40%+P99*60%)&gt;3),AND(OR(O99&lt;=3,P99&lt;=3), (O99*40%+P99*60%)&gt;4)),"Sperrklausel!","")</f>
        <v/>
      </c>
      <c r="P104" s="116" t="str">
        <f>IF(O104="Sperrklausel!", O105-(O99*0.4+P99*0.6),"")</f>
        <v/>
      </c>
      <c r="Q104" s="104"/>
      <c r="R104" s="99" t="str">
        <f>IF(OR(AND(OR(R99=0,S99=0), (R99*40%+S99*60%)&gt;3),AND(OR(R99&lt;=3,S99&lt;=3), (R99*40%+S99*60%)&gt;4)),"Sperrklausel!","")</f>
        <v/>
      </c>
      <c r="S104" s="116" t="str">
        <f>IF(R104="Sperrklausel!", R105-(R99*0.4+S99*0.6),"")</f>
        <v/>
      </c>
      <c r="T104" s="104"/>
      <c r="AML104" s="11"/>
      <c r="AMM104" s="11"/>
    </row>
    <row r="105" spans="1:23 1026:1027" s="8" customFormat="1" ht="15">
      <c r="A105" s="165" t="s">
        <v>4</v>
      </c>
      <c r="B105" s="97"/>
      <c r="C105" s="185" t="str">
        <f>VLOOKUP($T93,Klassenliste!$A$8:$O$32,6)</f>
        <v/>
      </c>
      <c r="D105" s="186"/>
      <c r="E105" s="97"/>
      <c r="F105" s="185" t="str">
        <f>VLOOKUP($T93,Klassenliste!$A$8:$O$32,10)</f>
        <v/>
      </c>
      <c r="G105" s="186"/>
      <c r="H105" s="97"/>
      <c r="I105" s="185" t="str">
        <f>VLOOKUP($T93,Klassenliste!$A$8:$S$32,14)</f>
        <v/>
      </c>
      <c r="J105" s="186"/>
      <c r="K105" s="104"/>
      <c r="L105" s="185" t="str">
        <f>VLOOKUP($T93,Klassenliste!$A$8:$W$32,18)</f>
        <v/>
      </c>
      <c r="M105" s="186"/>
      <c r="N105" s="104"/>
      <c r="O105" s="185" t="str">
        <f>VLOOKUP($T93,Klassenliste!$A$8:$W$32,22)</f>
        <v/>
      </c>
      <c r="P105" s="186"/>
      <c r="Q105" s="104"/>
      <c r="R105" s="185" t="str">
        <f>VLOOKUP($T93,Klassenliste!$A$8:$AA$32,26)</f>
        <v/>
      </c>
      <c r="S105" s="186"/>
      <c r="T105" s="104"/>
      <c r="AML105" s="11"/>
      <c r="AMM105" s="11"/>
    </row>
    <row r="106" spans="1:23 1026:1027" s="8" customFormat="1">
      <c r="A106" s="165"/>
      <c r="B106" s="97"/>
      <c r="C106" s="104"/>
      <c r="D106" s="104"/>
      <c r="E106" s="97"/>
      <c r="F106" s="104"/>
      <c r="G106" s="104"/>
      <c r="H106" s="117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18"/>
      <c r="T106" s="104"/>
      <c r="AML106" s="11"/>
      <c r="AMM106" s="11"/>
    </row>
    <row r="107" spans="1:23 1026:1027" s="8" customFormat="1" ht="12.75" customHeight="1">
      <c r="A107" s="162" t="s">
        <v>5</v>
      </c>
      <c r="B107" s="119"/>
      <c r="C107" s="104"/>
      <c r="D107" s="98">
        <f>Deckblatt!$C$11</f>
        <v>0.1</v>
      </c>
      <c r="E107" s="97"/>
      <c r="F107" s="104"/>
      <c r="G107" s="98">
        <f>Deckblatt!$C$12</f>
        <v>0.19999999999999998</v>
      </c>
      <c r="H107" s="97"/>
      <c r="I107" s="104"/>
      <c r="J107" s="98">
        <f>Deckblatt!$C$13</f>
        <v>0.2</v>
      </c>
      <c r="K107" s="104"/>
      <c r="L107" s="104"/>
      <c r="M107" s="98">
        <f>Deckblatt!$C$14</f>
        <v>0.3</v>
      </c>
      <c r="N107" s="104"/>
      <c r="O107" s="104"/>
      <c r="P107" s="98">
        <f>Deckblatt!$C$15</f>
        <v>0.1</v>
      </c>
      <c r="Q107" s="104"/>
      <c r="R107" s="104"/>
      <c r="S107" s="98">
        <f>Deckblatt!$C$16</f>
        <v>0.1</v>
      </c>
      <c r="T107" s="104"/>
      <c r="AML107" s="11"/>
      <c r="AMM107" s="11"/>
    </row>
    <row r="108" spans="1:23 1026:1027" s="8" customFormat="1">
      <c r="A108" s="165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104"/>
      <c r="M108" s="104"/>
      <c r="N108" s="97"/>
      <c r="O108" s="104"/>
      <c r="P108" s="104"/>
      <c r="Q108" s="104"/>
      <c r="R108" s="104"/>
      <c r="S108" s="118"/>
      <c r="T108" s="104"/>
      <c r="AML108" s="11"/>
      <c r="AMM108" s="11"/>
    </row>
    <row r="109" spans="1:23 1026:1027" s="8" customFormat="1">
      <c r="A109" s="166"/>
      <c r="B109" s="104"/>
      <c r="C109" s="97"/>
      <c r="D109" s="97"/>
      <c r="E109" s="97"/>
      <c r="F109" s="97"/>
      <c r="G109" s="97"/>
      <c r="H109" s="97"/>
      <c r="I109" s="97"/>
      <c r="J109" s="97"/>
      <c r="K109" s="97"/>
      <c r="L109" s="104"/>
      <c r="M109" s="104"/>
      <c r="N109" s="97"/>
      <c r="O109" s="104"/>
      <c r="P109" s="104"/>
      <c r="Q109" s="104"/>
      <c r="R109" s="104"/>
      <c r="S109" s="118"/>
      <c r="T109" s="104"/>
      <c r="AML109" s="11"/>
      <c r="AMM109" s="11"/>
    </row>
    <row r="110" spans="1:23 1026:1027" s="8" customFormat="1">
      <c r="A110" s="167" t="s">
        <v>2</v>
      </c>
      <c r="B110" s="97"/>
      <c r="C110" s="97"/>
      <c r="D110" s="104"/>
      <c r="E110" s="97"/>
      <c r="F110" s="97"/>
      <c r="G110" s="97"/>
      <c r="H110" s="97"/>
      <c r="I110" s="97"/>
      <c r="J110" s="97"/>
      <c r="K110" s="97"/>
      <c r="L110" s="104"/>
      <c r="M110" s="104"/>
      <c r="N110" s="97"/>
      <c r="O110" s="104"/>
      <c r="P110" s="104"/>
      <c r="Q110" s="104"/>
      <c r="R110" s="104"/>
      <c r="S110" s="118"/>
      <c r="T110" s="104"/>
      <c r="AML110" s="11"/>
      <c r="AMM110" s="11"/>
    </row>
    <row r="111" spans="1:23 1026:1027" s="8" customFormat="1">
      <c r="A111" s="167"/>
      <c r="B111" s="97"/>
      <c r="C111" s="97"/>
      <c r="D111" s="104"/>
      <c r="E111" s="97"/>
      <c r="F111" s="97"/>
      <c r="G111" s="97"/>
      <c r="H111" s="97"/>
      <c r="I111" s="97"/>
      <c r="J111" s="97"/>
      <c r="K111" s="97"/>
      <c r="L111" s="104"/>
      <c r="M111" s="104"/>
      <c r="N111" s="97"/>
      <c r="O111" s="104"/>
      <c r="P111" s="104"/>
      <c r="Q111" s="104"/>
      <c r="R111" s="104"/>
      <c r="S111" s="118"/>
      <c r="T111" s="104"/>
      <c r="AML111" s="11"/>
      <c r="AMM111" s="11"/>
    </row>
    <row r="112" spans="1:23 1026:1027" s="8" customFormat="1" ht="15">
      <c r="A112" s="170" t="s">
        <v>3</v>
      </c>
      <c r="B112" s="141" t="str">
        <f>VLOOKUP($T93,Klassenliste!$A$8:$AB$32,28)</f>
        <v/>
      </c>
      <c r="C112" s="97"/>
      <c r="D112" s="104"/>
      <c r="E112" s="97"/>
      <c r="F112" s="97"/>
      <c r="G112" s="97"/>
      <c r="H112" s="97"/>
      <c r="I112" s="97"/>
      <c r="J112" s="97"/>
      <c r="K112" s="97"/>
      <c r="L112" s="104"/>
      <c r="M112" s="104"/>
      <c r="N112" s="97"/>
      <c r="O112" s="104"/>
      <c r="P112" s="104"/>
      <c r="Q112" s="104"/>
      <c r="R112" s="104"/>
      <c r="S112" s="118"/>
      <c r="T112" s="104"/>
      <c r="AML112" s="11"/>
      <c r="AMM112" s="11"/>
    </row>
    <row r="113" spans="1:23 1026:1027" s="8" customFormat="1">
      <c r="A113" s="170"/>
      <c r="B113" s="97"/>
      <c r="C113" s="97"/>
      <c r="D113" s="104"/>
      <c r="E113" s="97"/>
      <c r="F113" s="97"/>
      <c r="G113" s="97"/>
      <c r="H113" s="97"/>
      <c r="I113" s="97"/>
      <c r="J113" s="97"/>
      <c r="K113" s="97"/>
      <c r="L113" s="104"/>
      <c r="M113" s="104"/>
      <c r="N113" s="97"/>
      <c r="O113" s="104"/>
      <c r="P113" s="104"/>
      <c r="Q113" s="104"/>
      <c r="R113" s="104"/>
      <c r="S113" s="118"/>
      <c r="T113" s="104"/>
      <c r="AML113" s="11"/>
      <c r="AMM113" s="11"/>
    </row>
    <row r="114" spans="1:23 1026:1027" s="8" customFormat="1" ht="15">
      <c r="A114" s="170" t="s">
        <v>9</v>
      </c>
      <c r="B114" s="102" t="str">
        <f>VLOOKUP($T93,Klassenliste!$A$8:$AC$32,29)</f>
        <v/>
      </c>
      <c r="C114" s="97"/>
      <c r="D114" s="104"/>
      <c r="E114" s="97"/>
      <c r="F114" s="97"/>
      <c r="G114" s="97"/>
      <c r="H114" s="97"/>
      <c r="I114" s="97"/>
      <c r="J114" s="97"/>
      <c r="K114" s="97"/>
      <c r="L114" s="104"/>
      <c r="M114" s="104"/>
      <c r="N114" s="97"/>
      <c r="O114" s="104"/>
      <c r="P114" s="104"/>
      <c r="Q114" s="104"/>
      <c r="R114" s="104"/>
      <c r="S114" s="118"/>
      <c r="T114" s="120"/>
      <c r="U114" s="24"/>
      <c r="V114" s="24"/>
      <c r="W114" s="24"/>
      <c r="AML114" s="11"/>
      <c r="AMM114" s="11"/>
    </row>
    <row r="115" spans="1:23 1026:1027" s="8" customFormat="1" ht="99.95" customHeight="1">
      <c r="A115" s="165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104"/>
      <c r="M115" s="104"/>
      <c r="N115" s="97"/>
      <c r="O115" s="104"/>
      <c r="P115" s="104"/>
      <c r="Q115" s="104"/>
      <c r="R115" s="104"/>
      <c r="S115" s="118"/>
      <c r="T115" s="120"/>
      <c r="U115" s="24"/>
      <c r="V115" s="24"/>
      <c r="AML115" s="11"/>
      <c r="AMM115" s="11"/>
    </row>
    <row r="116" spans="1:23 1026:1027" ht="20.25">
      <c r="A116" s="187" t="str">
        <f>$A$1</f>
        <v xml:space="preserve">Abiturprüfung für andere Bewerberinnen und Bewerber (4. Fach); Mod. Fremdspr.: ; </v>
      </c>
      <c r="B116" s="103"/>
      <c r="C116" s="129"/>
      <c r="D116" s="104"/>
      <c r="E116" s="104"/>
      <c r="F116" s="104"/>
      <c r="G116" s="104"/>
      <c r="H116" s="104"/>
      <c r="I116" s="104"/>
      <c r="J116" s="126"/>
      <c r="K116" s="104"/>
      <c r="L116" s="128"/>
      <c r="M116" s="106"/>
      <c r="N116" s="104"/>
      <c r="O116" s="128"/>
      <c r="P116" s="106"/>
      <c r="Q116" s="106"/>
      <c r="R116" s="106"/>
      <c r="S116" s="104"/>
      <c r="T116" s="123">
        <v>6</v>
      </c>
    </row>
    <row r="117" spans="1:23 1026:1027" ht="15.75">
      <c r="A117" s="163" t="str">
        <f>CONCATENATE("Name: ",VLOOKUP($T116,Klassenliste!$A$8:$B$32,2),", ",VLOOKUP($T116,Klassenliste!$A$8:$C$32,3))</f>
        <v xml:space="preserve">Name: , </v>
      </c>
      <c r="B117" s="127"/>
      <c r="C117" s="104"/>
      <c r="D117" s="104"/>
      <c r="E117" s="104"/>
      <c r="F117" s="104"/>
      <c r="G117" s="104"/>
      <c r="H117" s="104"/>
      <c r="I117" s="104"/>
      <c r="J117" s="122"/>
      <c r="K117" s="105"/>
      <c r="L117" s="104"/>
      <c r="M117" s="121"/>
      <c r="N117" s="105"/>
      <c r="O117" s="104"/>
      <c r="P117" s="121"/>
      <c r="Q117" s="109"/>
      <c r="R117" s="111"/>
      <c r="S117" s="104"/>
      <c r="T117" s="104"/>
    </row>
    <row r="118" spans="1:23 1026:1027">
      <c r="A118" s="16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21"/>
      <c r="N118" s="104"/>
      <c r="O118" s="104"/>
      <c r="P118" s="121"/>
      <c r="Q118" s="109"/>
      <c r="R118" s="111"/>
      <c r="S118" s="104"/>
      <c r="T118" s="104"/>
    </row>
    <row r="119" spans="1:23 1026:1027" ht="15" customHeight="1">
      <c r="A119" s="165"/>
      <c r="B119" s="97"/>
      <c r="C119" s="140" t="str">
        <f>Deckblatt!$B$11</f>
        <v>A 1</v>
      </c>
      <c r="D119" s="109"/>
      <c r="E119" s="110"/>
      <c r="F119" s="140" t="str">
        <f>Deckblatt!$B$12</f>
        <v>A 2</v>
      </c>
      <c r="G119" s="108"/>
      <c r="H119" s="108"/>
      <c r="I119" s="140" t="str">
        <f>Deckblatt!$B$13</f>
        <v>B</v>
      </c>
      <c r="J119" s="108"/>
      <c r="K119" s="104"/>
      <c r="L119" s="140" t="str">
        <f>Deckblatt!$B$14</f>
        <v>C</v>
      </c>
      <c r="M119" s="108"/>
      <c r="N119" s="104"/>
      <c r="O119" s="140" t="str">
        <f>Deckblatt!$B$15</f>
        <v>D 1</v>
      </c>
      <c r="P119" s="108"/>
      <c r="Q119" s="109"/>
      <c r="R119" s="140" t="str">
        <f>Deckblatt!$B$16</f>
        <v>D 2</v>
      </c>
      <c r="S119" s="109"/>
      <c r="T119" s="104"/>
    </row>
    <row r="120" spans="1:23 1026:1027" ht="6.75" customHeigh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7"/>
      <c r="L120" s="109"/>
      <c r="M120" s="111"/>
      <c r="N120" s="107"/>
      <c r="O120" s="109"/>
      <c r="P120" s="111"/>
      <c r="Q120" s="107"/>
      <c r="R120" s="106"/>
      <c r="S120" s="104"/>
      <c r="T120" s="107"/>
    </row>
    <row r="121" spans="1:23 1026:1027" ht="15" customHeight="1">
      <c r="A121" s="165"/>
      <c r="B121" s="97"/>
      <c r="C121" s="104" t="s">
        <v>6</v>
      </c>
      <c r="D121" s="104" t="s">
        <v>7</v>
      </c>
      <c r="E121" s="97"/>
      <c r="F121" s="97" t="s">
        <v>0</v>
      </c>
      <c r="G121" s="97" t="s">
        <v>1</v>
      </c>
      <c r="H121" s="97"/>
      <c r="I121" s="97" t="s">
        <v>0</v>
      </c>
      <c r="J121" s="97" t="s">
        <v>1</v>
      </c>
      <c r="K121" s="104"/>
      <c r="L121" s="97" t="s">
        <v>0</v>
      </c>
      <c r="M121" s="97" t="s">
        <v>1</v>
      </c>
      <c r="N121" s="104"/>
      <c r="O121" s="97" t="s">
        <v>0</v>
      </c>
      <c r="P121" s="97" t="s">
        <v>1</v>
      </c>
      <c r="Q121" s="109"/>
      <c r="R121" s="97" t="s">
        <v>0</v>
      </c>
      <c r="S121" s="97" t="s">
        <v>1</v>
      </c>
      <c r="T121" s="104"/>
    </row>
    <row r="122" spans="1:23 1026:1027">
      <c r="A122" s="167" t="s">
        <v>26</v>
      </c>
      <c r="B122" s="112"/>
      <c r="C122" s="113">
        <f>VLOOKUP($T116,Klassenliste!$A$8:$L$32,4)</f>
        <v>0</v>
      </c>
      <c r="D122" s="113">
        <f>VLOOKUP($T116,Klassenliste!$A$8:$M$32,5)</f>
        <v>0</v>
      </c>
      <c r="E122" s="97"/>
      <c r="F122" s="113">
        <f>VLOOKUP($T116,Klassenliste!$A$8:$L$32,8)</f>
        <v>0</v>
      </c>
      <c r="G122" s="113">
        <f>VLOOKUP($T116,Klassenliste!$A$8:$M$32,9)</f>
        <v>0</v>
      </c>
      <c r="H122" s="97"/>
      <c r="I122" s="113">
        <f>VLOOKUP($T116,Klassenliste!$A$8:$P$32,12)</f>
        <v>0</v>
      </c>
      <c r="J122" s="113">
        <f>VLOOKUP($T116,Klassenliste!$A$8:$Q$32,13)</f>
        <v>0</v>
      </c>
      <c r="K122" s="104"/>
      <c r="L122" s="113">
        <f>VLOOKUP($T116,Klassenliste!$A$8:$T$32,16)</f>
        <v>0</v>
      </c>
      <c r="M122" s="113">
        <f>VLOOKUP($T116,Klassenliste!$A$8:$U$32,17)</f>
        <v>0</v>
      </c>
      <c r="N122" s="104"/>
      <c r="O122" s="113">
        <f>VLOOKUP($T116,Klassenliste!$A$8:$T$32,20)</f>
        <v>0</v>
      </c>
      <c r="P122" s="113">
        <f>VLOOKUP($T116,Klassenliste!$A$8:$U$32,21)</f>
        <v>0</v>
      </c>
      <c r="Q122" s="109"/>
      <c r="R122" s="113">
        <f>VLOOKUP($T116,Klassenliste!$A$8:$X$32,24)</f>
        <v>0</v>
      </c>
      <c r="S122" s="113">
        <f>VLOOKUP($T116,Klassenliste!$A$8:$Y$32,25)</f>
        <v>0</v>
      </c>
      <c r="T122" s="104"/>
    </row>
    <row r="123" spans="1:23 1026:1027" ht="12.75" customHeight="1">
      <c r="A123" s="168" t="str">
        <f>IF(OR(F122&lt;0,G122&gt;15,I122&lt;0,I122&gt;15,J122&lt;0,J122&gt;15,O122&lt;0,O122&gt;15,P122&lt;0,P122&gt;15,R122&lt;0,R122&gt;15,S122&lt;0,S122&gt;15),"Fehler","")</f>
        <v/>
      </c>
      <c r="B123" s="100"/>
      <c r="C123" s="107"/>
      <c r="D123" s="107"/>
      <c r="E123" s="97"/>
      <c r="F123" s="107"/>
      <c r="G123" s="107"/>
      <c r="H123" s="97"/>
      <c r="I123" s="97"/>
      <c r="J123" s="97"/>
      <c r="K123" s="107"/>
      <c r="L123" s="97"/>
      <c r="M123" s="97"/>
      <c r="N123" s="107"/>
      <c r="O123" s="97"/>
      <c r="P123" s="97"/>
      <c r="Q123" s="107"/>
      <c r="R123" s="97"/>
      <c r="S123" s="97"/>
      <c r="T123" s="107"/>
      <c r="W123" s="11"/>
    </row>
    <row r="124" spans="1:23 1026:1027" ht="12.75" customHeight="1">
      <c r="A124" s="169"/>
      <c r="B124" s="101"/>
      <c r="C124" s="114">
        <v>0.4</v>
      </c>
      <c r="D124" s="115">
        <v>0.6</v>
      </c>
      <c r="E124" s="97"/>
      <c r="F124" s="114">
        <v>0.4</v>
      </c>
      <c r="G124" s="115">
        <v>0.6</v>
      </c>
      <c r="H124" s="97"/>
      <c r="I124" s="114">
        <v>0.4</v>
      </c>
      <c r="J124" s="115">
        <v>0.6</v>
      </c>
      <c r="K124" s="107"/>
      <c r="L124" s="114">
        <v>0.4</v>
      </c>
      <c r="M124" s="115">
        <v>0.6</v>
      </c>
      <c r="N124" s="107"/>
      <c r="O124" s="114">
        <v>0.4</v>
      </c>
      <c r="P124" s="115">
        <v>0.6</v>
      </c>
      <c r="Q124" s="107"/>
      <c r="R124" s="114">
        <v>0.4</v>
      </c>
      <c r="S124" s="115">
        <v>0.6</v>
      </c>
      <c r="T124" s="107"/>
    </row>
    <row r="125" spans="1:23 1026:1027" ht="12" customHeight="1">
      <c r="A125" s="165"/>
      <c r="B125" s="97"/>
      <c r="C125" s="97"/>
      <c r="D125" s="97"/>
      <c r="E125" s="97"/>
      <c r="F125" s="97"/>
      <c r="G125" s="97"/>
      <c r="H125" s="97"/>
      <c r="I125" s="97"/>
      <c r="J125" s="97"/>
      <c r="K125" s="107"/>
      <c r="L125" s="104"/>
      <c r="M125" s="104"/>
      <c r="N125" s="107"/>
      <c r="O125" s="104"/>
      <c r="P125" s="104"/>
      <c r="Q125" s="107"/>
      <c r="R125" s="104"/>
      <c r="S125" s="104"/>
      <c r="T125" s="107"/>
    </row>
    <row r="126" spans="1:23 1026:1027" ht="12" customHeight="1">
      <c r="A126" s="165"/>
      <c r="B126" s="97"/>
      <c r="C126" s="97"/>
      <c r="D126" s="97"/>
      <c r="E126" s="97"/>
      <c r="F126" s="97"/>
      <c r="G126" s="97"/>
      <c r="H126" s="97"/>
      <c r="I126" s="97"/>
      <c r="J126" s="97"/>
      <c r="K126" s="107"/>
      <c r="L126" s="104"/>
      <c r="M126" s="104"/>
      <c r="N126" s="107"/>
      <c r="O126" s="104"/>
      <c r="P126" s="104"/>
      <c r="Q126" s="107"/>
      <c r="R126" s="104"/>
      <c r="S126" s="104"/>
      <c r="T126" s="107"/>
    </row>
    <row r="127" spans="1:23 1026:1027" s="8" customFormat="1">
      <c r="A127" s="165"/>
      <c r="B127" s="97"/>
      <c r="C127" s="99" t="str">
        <f>IF(OR(AND(OR(C122=0,D122=0), (C122*40%+D122*60%)&gt;3),AND(OR(C122&lt;=3,D122&lt;=3), (C122*40%+D122*60%)&gt;4)),"Sperrklausel!","")</f>
        <v/>
      </c>
      <c r="D127" s="116" t="str">
        <f>IF(C127="Sperrklausel!", C128-(C122*0.4+D122*0.6),"")</f>
        <v/>
      </c>
      <c r="E127" s="97"/>
      <c r="F127" s="99" t="str">
        <f>IF(OR(AND(OR(F122=0,G122=0), (F122*40%+G122*60%)&gt;3),AND(OR(F122&lt;=3,G122&lt;=3), (F122*40%+G122*60%)&gt;4)),"Sperrklausel!","")</f>
        <v/>
      </c>
      <c r="G127" s="116" t="str">
        <f>IF(F127="Sperrklausel!", F128-(F122*0.4+G122*0.6),"")</f>
        <v/>
      </c>
      <c r="H127" s="97"/>
      <c r="I127" s="99" t="str">
        <f>IF(OR(AND(OR(I122=0,J122=0), (I122*40%+J122*60%)&gt;3),AND(OR(I122&lt;=3,J122&lt;=3), (I122*40%+J122*60%)&gt;4)),"Sperrklausel!","")</f>
        <v/>
      </c>
      <c r="J127" s="116" t="str">
        <f>IF(I127="Sperrklausel!", I128-(I122*0.4+J122*0.6),"")</f>
        <v/>
      </c>
      <c r="K127" s="104"/>
      <c r="L127" s="99" t="str">
        <f>IF(OR(AND(OR(L122=0,M122=0), (L122*40%+M122*60%)&gt;3),AND(OR(L122&lt;=3,M122&lt;=3), (L122*40%+M122*60%)&gt;4)),"Sperrklausel!","")</f>
        <v/>
      </c>
      <c r="M127" s="116" t="str">
        <f>IF(L127="Sperrklausel!", L128-(L122*0.4+M122*0.6),"")</f>
        <v/>
      </c>
      <c r="N127" s="104"/>
      <c r="O127" s="99" t="str">
        <f>IF(OR(AND(OR(O122=0,P122=0), (O122*40%+P122*60%)&gt;3),AND(OR(O122&lt;=3,P122&lt;=3), (O122*40%+P122*60%)&gt;4)),"Sperrklausel!","")</f>
        <v/>
      </c>
      <c r="P127" s="116" t="str">
        <f>IF(O127="Sperrklausel!", O128-(O122*0.4+P122*0.6),"")</f>
        <v/>
      </c>
      <c r="Q127" s="104"/>
      <c r="R127" s="99" t="str">
        <f>IF(OR(AND(OR(R122=0,S122=0), (R122*40%+S122*60%)&gt;3),AND(OR(R122&lt;=3,S122&lt;=3), (R122*40%+S122*60%)&gt;4)),"Sperrklausel!","")</f>
        <v/>
      </c>
      <c r="S127" s="116" t="str">
        <f>IF(R127="Sperrklausel!", R128-(R122*0.4+S122*0.6),"")</f>
        <v/>
      </c>
      <c r="T127" s="104"/>
      <c r="AML127" s="11"/>
      <c r="AMM127" s="11"/>
    </row>
    <row r="128" spans="1:23 1026:1027" s="8" customFormat="1" ht="15">
      <c r="A128" s="165" t="s">
        <v>4</v>
      </c>
      <c r="B128" s="97"/>
      <c r="C128" s="185" t="str">
        <f>VLOOKUP($T116,Klassenliste!$A$8:$O$32,6)</f>
        <v/>
      </c>
      <c r="D128" s="186"/>
      <c r="E128" s="97"/>
      <c r="F128" s="185" t="str">
        <f>VLOOKUP($T116,Klassenliste!$A$8:$O$32,10)</f>
        <v/>
      </c>
      <c r="G128" s="186"/>
      <c r="H128" s="97"/>
      <c r="I128" s="185" t="str">
        <f>VLOOKUP($T116,Klassenliste!$A$8:$S$32,14)</f>
        <v/>
      </c>
      <c r="J128" s="186"/>
      <c r="K128" s="104"/>
      <c r="L128" s="185" t="str">
        <f>VLOOKUP($T116,Klassenliste!$A$8:$W$32,18)</f>
        <v/>
      </c>
      <c r="M128" s="186"/>
      <c r="N128" s="104"/>
      <c r="O128" s="185" t="str">
        <f>VLOOKUP($T116,Klassenliste!$A$8:$W$32,22)</f>
        <v/>
      </c>
      <c r="P128" s="186"/>
      <c r="Q128" s="104"/>
      <c r="R128" s="185" t="str">
        <f>VLOOKUP($T116,Klassenliste!$A$8:$AA$32,26)</f>
        <v/>
      </c>
      <c r="S128" s="186"/>
      <c r="T128" s="104"/>
      <c r="AML128" s="11"/>
      <c r="AMM128" s="11"/>
    </row>
    <row r="129" spans="1:23 1026:1027" s="8" customFormat="1">
      <c r="A129" s="165"/>
      <c r="B129" s="97"/>
      <c r="C129" s="104"/>
      <c r="D129" s="104"/>
      <c r="E129" s="97"/>
      <c r="F129" s="104"/>
      <c r="G129" s="104"/>
      <c r="H129" s="117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18"/>
      <c r="T129" s="104"/>
      <c r="AML129" s="11"/>
      <c r="AMM129" s="11"/>
    </row>
    <row r="130" spans="1:23 1026:1027" s="8" customFormat="1" ht="12.75" customHeight="1">
      <c r="A130" s="162" t="s">
        <v>5</v>
      </c>
      <c r="B130" s="119"/>
      <c r="C130" s="104"/>
      <c r="D130" s="98">
        <f>Deckblatt!$C$11</f>
        <v>0.1</v>
      </c>
      <c r="E130" s="97"/>
      <c r="F130" s="104"/>
      <c r="G130" s="98">
        <f>Deckblatt!$C$12</f>
        <v>0.19999999999999998</v>
      </c>
      <c r="H130" s="97"/>
      <c r="I130" s="104"/>
      <c r="J130" s="98">
        <f>Deckblatt!$C$13</f>
        <v>0.2</v>
      </c>
      <c r="K130" s="104"/>
      <c r="L130" s="104"/>
      <c r="M130" s="98">
        <f>Deckblatt!$C$14</f>
        <v>0.3</v>
      </c>
      <c r="N130" s="104"/>
      <c r="O130" s="104"/>
      <c r="P130" s="98">
        <f>Deckblatt!$C$15</f>
        <v>0.1</v>
      </c>
      <c r="Q130" s="104"/>
      <c r="R130" s="104"/>
      <c r="S130" s="98">
        <f>Deckblatt!$C$16</f>
        <v>0.1</v>
      </c>
      <c r="T130" s="104"/>
      <c r="AML130" s="11"/>
      <c r="AMM130" s="11"/>
    </row>
    <row r="131" spans="1:23 1026:1027" s="8" customFormat="1">
      <c r="A131" s="165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104"/>
      <c r="M131" s="104"/>
      <c r="N131" s="97"/>
      <c r="O131" s="104"/>
      <c r="P131" s="104"/>
      <c r="Q131" s="104"/>
      <c r="R131" s="104"/>
      <c r="S131" s="118"/>
      <c r="T131" s="104"/>
      <c r="AML131" s="11"/>
      <c r="AMM131" s="11"/>
    </row>
    <row r="132" spans="1:23 1026:1027" s="8" customFormat="1">
      <c r="A132" s="166"/>
      <c r="B132" s="104"/>
      <c r="C132" s="97"/>
      <c r="D132" s="97"/>
      <c r="E132" s="97"/>
      <c r="F132" s="97"/>
      <c r="G132" s="97"/>
      <c r="H132" s="97"/>
      <c r="I132" s="97"/>
      <c r="J132" s="97"/>
      <c r="K132" s="97"/>
      <c r="L132" s="104"/>
      <c r="M132" s="104"/>
      <c r="N132" s="97"/>
      <c r="O132" s="104"/>
      <c r="P132" s="104"/>
      <c r="Q132" s="104"/>
      <c r="R132" s="104"/>
      <c r="S132" s="118"/>
      <c r="T132" s="104"/>
      <c r="AML132" s="11"/>
      <c r="AMM132" s="11"/>
    </row>
    <row r="133" spans="1:23 1026:1027" s="8" customFormat="1">
      <c r="A133" s="167" t="s">
        <v>2</v>
      </c>
      <c r="B133" s="97"/>
      <c r="C133" s="97"/>
      <c r="D133" s="104"/>
      <c r="E133" s="97"/>
      <c r="F133" s="97"/>
      <c r="G133" s="97"/>
      <c r="H133" s="97"/>
      <c r="I133" s="97"/>
      <c r="J133" s="97"/>
      <c r="K133" s="97"/>
      <c r="L133" s="104"/>
      <c r="M133" s="104"/>
      <c r="N133" s="97"/>
      <c r="O133" s="104"/>
      <c r="P133" s="104"/>
      <c r="Q133" s="104"/>
      <c r="R133" s="104"/>
      <c r="S133" s="118"/>
      <c r="T133" s="104"/>
      <c r="AML133" s="11"/>
      <c r="AMM133" s="11"/>
    </row>
    <row r="134" spans="1:23 1026:1027" s="8" customFormat="1">
      <c r="A134" s="167"/>
      <c r="B134" s="97"/>
      <c r="C134" s="97"/>
      <c r="D134" s="104"/>
      <c r="E134" s="97"/>
      <c r="F134" s="97"/>
      <c r="G134" s="97"/>
      <c r="H134" s="97"/>
      <c r="I134" s="97"/>
      <c r="J134" s="97"/>
      <c r="K134" s="97"/>
      <c r="L134" s="104"/>
      <c r="M134" s="104"/>
      <c r="N134" s="97"/>
      <c r="O134" s="104"/>
      <c r="P134" s="104"/>
      <c r="Q134" s="104"/>
      <c r="R134" s="104"/>
      <c r="S134" s="118"/>
      <c r="T134" s="104"/>
      <c r="AML134" s="11"/>
      <c r="AMM134" s="11"/>
    </row>
    <row r="135" spans="1:23 1026:1027" s="8" customFormat="1" ht="15">
      <c r="A135" s="170" t="s">
        <v>3</v>
      </c>
      <c r="B135" s="141" t="str">
        <f>VLOOKUP($T116,Klassenliste!$A$8:$AB$32,28)</f>
        <v/>
      </c>
      <c r="C135" s="97"/>
      <c r="D135" s="104"/>
      <c r="E135" s="97"/>
      <c r="F135" s="97"/>
      <c r="G135" s="97"/>
      <c r="H135" s="97"/>
      <c r="I135" s="97"/>
      <c r="J135" s="97"/>
      <c r="K135" s="97"/>
      <c r="L135" s="104"/>
      <c r="M135" s="104"/>
      <c r="N135" s="97"/>
      <c r="O135" s="104"/>
      <c r="P135" s="104"/>
      <c r="Q135" s="104"/>
      <c r="R135" s="104"/>
      <c r="S135" s="118"/>
      <c r="T135" s="104"/>
      <c r="AML135" s="11"/>
      <c r="AMM135" s="11"/>
    </row>
    <row r="136" spans="1:23 1026:1027" s="8" customFormat="1">
      <c r="A136" s="170"/>
      <c r="B136" s="97"/>
      <c r="C136" s="97"/>
      <c r="D136" s="104"/>
      <c r="E136" s="97"/>
      <c r="F136" s="97"/>
      <c r="G136" s="97"/>
      <c r="H136" s="97"/>
      <c r="I136" s="97"/>
      <c r="J136" s="97"/>
      <c r="K136" s="97"/>
      <c r="L136" s="104"/>
      <c r="M136" s="104"/>
      <c r="N136" s="97"/>
      <c r="O136" s="104"/>
      <c r="P136" s="104"/>
      <c r="Q136" s="104"/>
      <c r="R136" s="104"/>
      <c r="S136" s="118"/>
      <c r="T136" s="104"/>
      <c r="AML136" s="11"/>
      <c r="AMM136" s="11"/>
    </row>
    <row r="137" spans="1:23 1026:1027" s="8" customFormat="1" ht="15">
      <c r="A137" s="170" t="s">
        <v>9</v>
      </c>
      <c r="B137" s="102" t="str">
        <f>VLOOKUP($T116,Klassenliste!$A$8:$AC$32,29)</f>
        <v/>
      </c>
      <c r="C137" s="97"/>
      <c r="D137" s="104"/>
      <c r="E137" s="97"/>
      <c r="F137" s="97"/>
      <c r="G137" s="97"/>
      <c r="H137" s="97"/>
      <c r="I137" s="97"/>
      <c r="J137" s="97"/>
      <c r="K137" s="97"/>
      <c r="L137" s="104"/>
      <c r="M137" s="104"/>
      <c r="N137" s="97"/>
      <c r="O137" s="104"/>
      <c r="P137" s="104"/>
      <c r="Q137" s="104"/>
      <c r="R137" s="104"/>
      <c r="S137" s="118"/>
      <c r="T137" s="120"/>
      <c r="U137" s="24"/>
      <c r="V137" s="24"/>
      <c r="W137" s="24"/>
      <c r="AML137" s="11"/>
      <c r="AMM137" s="11"/>
    </row>
    <row r="138" spans="1:23 1026:1027" s="8" customFormat="1" ht="12.75" customHeight="1">
      <c r="A138" s="165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104"/>
      <c r="M138" s="104"/>
      <c r="N138" s="97"/>
      <c r="O138" s="104"/>
      <c r="P138" s="104"/>
      <c r="Q138" s="104"/>
      <c r="R138" s="104"/>
      <c r="S138" s="118"/>
      <c r="T138" s="120"/>
      <c r="U138" s="24"/>
      <c r="V138" s="24"/>
      <c r="AML138" s="11"/>
      <c r="AMM138" s="11"/>
    </row>
    <row r="139" spans="1:23 1026:1027" ht="20.25">
      <c r="A139" s="187" t="str">
        <f>$A$1</f>
        <v xml:space="preserve">Abiturprüfung für andere Bewerberinnen und Bewerber (4. Fach); Mod. Fremdspr.: ; </v>
      </c>
      <c r="B139" s="103"/>
      <c r="C139" s="129"/>
      <c r="D139" s="104"/>
      <c r="E139" s="104"/>
      <c r="F139" s="104"/>
      <c r="G139" s="104"/>
      <c r="H139" s="104"/>
      <c r="I139" s="104"/>
      <c r="J139" s="126"/>
      <c r="K139" s="104"/>
      <c r="L139" s="128"/>
      <c r="M139" s="106"/>
      <c r="N139" s="104"/>
      <c r="O139" s="128"/>
      <c r="P139" s="106"/>
      <c r="Q139" s="106"/>
      <c r="R139" s="106"/>
      <c r="S139" s="104"/>
      <c r="T139" s="123">
        <v>7</v>
      </c>
    </row>
    <row r="140" spans="1:23 1026:1027" ht="15.75">
      <c r="A140" s="163" t="str">
        <f>CONCATENATE("Name: ",VLOOKUP($T139,Klassenliste!$A$8:$B$32,2),", ",VLOOKUP($T139,Klassenliste!$A$8:$C$32,3))</f>
        <v xml:space="preserve">Name: , </v>
      </c>
      <c r="B140" s="127"/>
      <c r="C140" s="104"/>
      <c r="D140" s="104"/>
      <c r="E140" s="104"/>
      <c r="F140" s="104"/>
      <c r="G140" s="104"/>
      <c r="H140" s="104"/>
      <c r="I140" s="104"/>
      <c r="J140" s="122"/>
      <c r="K140" s="105"/>
      <c r="L140" s="104"/>
      <c r="M140" s="121"/>
      <c r="N140" s="105"/>
      <c r="O140" s="104"/>
      <c r="P140" s="121"/>
      <c r="Q140" s="109"/>
      <c r="R140" s="111"/>
      <c r="S140" s="104"/>
      <c r="T140" s="104"/>
    </row>
    <row r="141" spans="1:23 1026:1027">
      <c r="A141" s="16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21"/>
      <c r="N141" s="104"/>
      <c r="O141" s="104"/>
      <c r="P141" s="121"/>
      <c r="Q141" s="109"/>
      <c r="R141" s="111"/>
      <c r="S141" s="104"/>
      <c r="T141" s="104"/>
    </row>
    <row r="142" spans="1:23 1026:1027" ht="15" customHeight="1">
      <c r="A142" s="165"/>
      <c r="B142" s="97"/>
      <c r="C142" s="140" t="str">
        <f>Deckblatt!$B$11</f>
        <v>A 1</v>
      </c>
      <c r="D142" s="109"/>
      <c r="E142" s="110"/>
      <c r="F142" s="140" t="str">
        <f>Deckblatt!$B$12</f>
        <v>A 2</v>
      </c>
      <c r="G142" s="108"/>
      <c r="H142" s="108"/>
      <c r="I142" s="140" t="str">
        <f>Deckblatt!$B$13</f>
        <v>B</v>
      </c>
      <c r="J142" s="108"/>
      <c r="K142" s="104"/>
      <c r="L142" s="140" t="str">
        <f>Deckblatt!$B$14</f>
        <v>C</v>
      </c>
      <c r="M142" s="108"/>
      <c r="N142" s="104"/>
      <c r="O142" s="140" t="str">
        <f>Deckblatt!$B$15</f>
        <v>D 1</v>
      </c>
      <c r="P142" s="108"/>
      <c r="Q142" s="109"/>
      <c r="R142" s="140" t="str">
        <f>Deckblatt!$B$16</f>
        <v>D 2</v>
      </c>
      <c r="S142" s="109"/>
      <c r="T142" s="104"/>
    </row>
    <row r="143" spans="1:23 1026:1027" ht="6.75" customHeight="1">
      <c r="B143" s="104"/>
      <c r="C143" s="104"/>
      <c r="D143" s="104"/>
      <c r="E143" s="104"/>
      <c r="F143" s="104"/>
      <c r="G143" s="104"/>
      <c r="H143" s="104"/>
      <c r="I143" s="104"/>
      <c r="J143" s="104"/>
      <c r="K143" s="107"/>
      <c r="L143" s="109"/>
      <c r="M143" s="111"/>
      <c r="N143" s="107"/>
      <c r="O143" s="109"/>
      <c r="P143" s="111"/>
      <c r="Q143" s="107"/>
      <c r="R143" s="106"/>
      <c r="S143" s="104"/>
      <c r="T143" s="107"/>
    </row>
    <row r="144" spans="1:23 1026:1027" ht="15" customHeight="1">
      <c r="A144" s="165"/>
      <c r="B144" s="97"/>
      <c r="C144" s="104" t="s">
        <v>6</v>
      </c>
      <c r="D144" s="104" t="s">
        <v>7</v>
      </c>
      <c r="E144" s="97"/>
      <c r="F144" s="97" t="s">
        <v>0</v>
      </c>
      <c r="G144" s="97" t="s">
        <v>1</v>
      </c>
      <c r="H144" s="97"/>
      <c r="I144" s="97" t="s">
        <v>0</v>
      </c>
      <c r="J144" s="97" t="s">
        <v>1</v>
      </c>
      <c r="K144" s="104"/>
      <c r="L144" s="97" t="s">
        <v>0</v>
      </c>
      <c r="M144" s="97" t="s">
        <v>1</v>
      </c>
      <c r="N144" s="104"/>
      <c r="O144" s="97" t="s">
        <v>0</v>
      </c>
      <c r="P144" s="97" t="s">
        <v>1</v>
      </c>
      <c r="Q144" s="109"/>
      <c r="R144" s="97" t="s">
        <v>0</v>
      </c>
      <c r="S144" s="97" t="s">
        <v>1</v>
      </c>
      <c r="T144" s="104"/>
    </row>
    <row r="145" spans="1:23 1026:1027">
      <c r="A145" s="167" t="s">
        <v>26</v>
      </c>
      <c r="B145" s="112"/>
      <c r="C145" s="113">
        <f>VLOOKUP($T139,Klassenliste!$A$8:$L$32,4)</f>
        <v>0</v>
      </c>
      <c r="D145" s="113">
        <f>VLOOKUP($T139,Klassenliste!$A$8:$M$32,5)</f>
        <v>0</v>
      </c>
      <c r="E145" s="97"/>
      <c r="F145" s="113">
        <f>VLOOKUP($T139,Klassenliste!$A$8:$L$32,8)</f>
        <v>0</v>
      </c>
      <c r="G145" s="113">
        <f>VLOOKUP($T139,Klassenliste!$A$8:$M$32,9)</f>
        <v>0</v>
      </c>
      <c r="H145" s="97"/>
      <c r="I145" s="113">
        <f>VLOOKUP($T139,Klassenliste!$A$8:$P$32,12)</f>
        <v>0</v>
      </c>
      <c r="J145" s="113">
        <f>VLOOKUP($T139,Klassenliste!$A$8:$Q$32,13)</f>
        <v>0</v>
      </c>
      <c r="K145" s="104"/>
      <c r="L145" s="113">
        <f>VLOOKUP($T139,Klassenliste!$A$8:$T$32,16)</f>
        <v>0</v>
      </c>
      <c r="M145" s="113">
        <f>VLOOKUP($T139,Klassenliste!$A$8:$U$32,17)</f>
        <v>0</v>
      </c>
      <c r="N145" s="104"/>
      <c r="O145" s="113">
        <f>VLOOKUP($T139,Klassenliste!$A$8:$T$32,20)</f>
        <v>0</v>
      </c>
      <c r="P145" s="113">
        <f>VLOOKUP($T139,Klassenliste!$A$8:$U$32,21)</f>
        <v>0</v>
      </c>
      <c r="Q145" s="109"/>
      <c r="R145" s="113">
        <f>VLOOKUP($T139,Klassenliste!$A$8:$X$32,24)</f>
        <v>0</v>
      </c>
      <c r="S145" s="113">
        <f>VLOOKUP($T139,Klassenliste!$A$8:$Y$32,25)</f>
        <v>0</v>
      </c>
      <c r="T145" s="104"/>
    </row>
    <row r="146" spans="1:23 1026:1027" ht="12.75" customHeight="1">
      <c r="A146" s="168" t="str">
        <f>IF(OR(F145&lt;0,G145&gt;15,I145&lt;0,I145&gt;15,J145&lt;0,J145&gt;15,O145&lt;0,O145&gt;15,P145&lt;0,P145&gt;15,R145&lt;0,R145&gt;15,S145&lt;0,S145&gt;15),"Fehler","")</f>
        <v/>
      </c>
      <c r="B146" s="100"/>
      <c r="C146" s="107"/>
      <c r="D146" s="107"/>
      <c r="E146" s="97"/>
      <c r="F146" s="107"/>
      <c r="G146" s="107"/>
      <c r="H146" s="97"/>
      <c r="I146" s="97"/>
      <c r="J146" s="97"/>
      <c r="K146" s="107"/>
      <c r="L146" s="97"/>
      <c r="M146" s="97"/>
      <c r="N146" s="107"/>
      <c r="O146" s="97"/>
      <c r="P146" s="97"/>
      <c r="Q146" s="107"/>
      <c r="R146" s="97"/>
      <c r="S146" s="97"/>
      <c r="T146" s="107"/>
      <c r="W146" s="11"/>
    </row>
    <row r="147" spans="1:23 1026:1027" ht="12.75" customHeight="1">
      <c r="A147" s="169"/>
      <c r="B147" s="101"/>
      <c r="C147" s="114">
        <v>0.4</v>
      </c>
      <c r="D147" s="115">
        <v>0.6</v>
      </c>
      <c r="E147" s="97"/>
      <c r="F147" s="114">
        <v>0.4</v>
      </c>
      <c r="G147" s="115">
        <v>0.6</v>
      </c>
      <c r="H147" s="97"/>
      <c r="I147" s="114">
        <v>0.4</v>
      </c>
      <c r="J147" s="115">
        <v>0.6</v>
      </c>
      <c r="K147" s="107"/>
      <c r="L147" s="114">
        <v>0.4</v>
      </c>
      <c r="M147" s="115">
        <v>0.6</v>
      </c>
      <c r="N147" s="107"/>
      <c r="O147" s="114">
        <v>0.4</v>
      </c>
      <c r="P147" s="115">
        <v>0.6</v>
      </c>
      <c r="Q147" s="107"/>
      <c r="R147" s="114">
        <v>0.4</v>
      </c>
      <c r="S147" s="115">
        <v>0.6</v>
      </c>
      <c r="T147" s="107"/>
    </row>
    <row r="148" spans="1:23 1026:1027" ht="12" customHeight="1">
      <c r="A148" s="165"/>
      <c r="B148" s="97"/>
      <c r="C148" s="97"/>
      <c r="D148" s="97"/>
      <c r="E148" s="97"/>
      <c r="F148" s="97"/>
      <c r="G148" s="97"/>
      <c r="H148" s="97"/>
      <c r="I148" s="97"/>
      <c r="J148" s="97"/>
      <c r="K148" s="107"/>
      <c r="L148" s="104"/>
      <c r="M148" s="104"/>
      <c r="N148" s="107"/>
      <c r="O148" s="104"/>
      <c r="P148" s="104"/>
      <c r="Q148" s="107"/>
      <c r="R148" s="104"/>
      <c r="S148" s="104"/>
      <c r="T148" s="107"/>
    </row>
    <row r="149" spans="1:23 1026:1027" ht="12" customHeight="1">
      <c r="A149" s="165"/>
      <c r="B149" s="97"/>
      <c r="C149" s="97"/>
      <c r="D149" s="97"/>
      <c r="E149" s="97"/>
      <c r="F149" s="97"/>
      <c r="G149" s="97"/>
      <c r="H149" s="97"/>
      <c r="I149" s="97"/>
      <c r="J149" s="97"/>
      <c r="K149" s="107"/>
      <c r="L149" s="104"/>
      <c r="M149" s="104"/>
      <c r="N149" s="107"/>
      <c r="O149" s="104"/>
      <c r="P149" s="104"/>
      <c r="Q149" s="107"/>
      <c r="R149" s="104"/>
      <c r="S149" s="104"/>
      <c r="T149" s="107"/>
    </row>
    <row r="150" spans="1:23 1026:1027" s="8" customFormat="1">
      <c r="A150" s="165"/>
      <c r="B150" s="97"/>
      <c r="C150" s="99" t="str">
        <f>IF(OR(AND(OR(C145=0,D145=0), (C145*40%+D145*60%)&gt;3),AND(OR(C145&lt;=3,D145&lt;=3), (C145*40%+D145*60%)&gt;4)),"Sperrklausel!","")</f>
        <v/>
      </c>
      <c r="D150" s="116" t="str">
        <f>IF(C150="Sperrklausel!", C151-(C145*0.4+D145*0.6),"")</f>
        <v/>
      </c>
      <c r="E150" s="97"/>
      <c r="F150" s="99" t="str">
        <f>IF(OR(AND(OR(F145=0,G145=0), (F145*40%+G145*60%)&gt;3),AND(OR(F145&lt;=3,G145&lt;=3), (F145*40%+G145*60%)&gt;4)),"Sperrklausel!","")</f>
        <v/>
      </c>
      <c r="G150" s="116" t="str">
        <f>IF(F150="Sperrklausel!", F151-(F145*0.4+G145*0.6),"")</f>
        <v/>
      </c>
      <c r="H150" s="97"/>
      <c r="I150" s="99" t="str">
        <f>IF(OR(AND(OR(I145=0,J145=0), (I145*40%+J145*60%)&gt;3),AND(OR(I145&lt;=3,J145&lt;=3), (I145*40%+J145*60%)&gt;4)),"Sperrklausel!","")</f>
        <v/>
      </c>
      <c r="J150" s="116" t="str">
        <f>IF(I150="Sperrklausel!", I151-(I145*0.4+J145*0.6),"")</f>
        <v/>
      </c>
      <c r="K150" s="104"/>
      <c r="L150" s="99" t="str">
        <f>IF(OR(AND(OR(L145=0,M145=0), (L145*40%+M145*60%)&gt;3),AND(OR(L145&lt;=3,M145&lt;=3), (L145*40%+M145*60%)&gt;4)),"Sperrklausel!","")</f>
        <v/>
      </c>
      <c r="M150" s="116" t="str">
        <f>IF(L150="Sperrklausel!", L151-(L145*0.4+M145*0.6),"")</f>
        <v/>
      </c>
      <c r="N150" s="104"/>
      <c r="O150" s="99" t="str">
        <f>IF(OR(AND(OR(O145=0,P145=0), (O145*40%+P145*60%)&gt;3),AND(OR(O145&lt;=3,P145&lt;=3), (O145*40%+P145*60%)&gt;4)),"Sperrklausel!","")</f>
        <v/>
      </c>
      <c r="P150" s="116" t="str">
        <f>IF(O150="Sperrklausel!", O151-(O145*0.4+P145*0.6),"")</f>
        <v/>
      </c>
      <c r="Q150" s="104"/>
      <c r="R150" s="99" t="str">
        <f>IF(OR(AND(OR(R145=0,S145=0), (R145*40%+S145*60%)&gt;3),AND(OR(R145&lt;=3,S145&lt;=3), (R145*40%+S145*60%)&gt;4)),"Sperrklausel!","")</f>
        <v/>
      </c>
      <c r="S150" s="116" t="str">
        <f>IF(R150="Sperrklausel!", R151-(R145*0.4+S145*0.6),"")</f>
        <v/>
      </c>
      <c r="T150" s="104"/>
      <c r="AML150" s="11"/>
      <c r="AMM150" s="11"/>
    </row>
    <row r="151" spans="1:23 1026:1027" s="8" customFormat="1" ht="15">
      <c r="A151" s="165" t="s">
        <v>4</v>
      </c>
      <c r="B151" s="97"/>
      <c r="C151" s="185" t="str">
        <f>VLOOKUP($T139,Klassenliste!$A$8:$O$32,6)</f>
        <v/>
      </c>
      <c r="D151" s="186"/>
      <c r="E151" s="97"/>
      <c r="F151" s="185" t="str">
        <f>VLOOKUP($T139,Klassenliste!$A$8:$O$32,10)</f>
        <v/>
      </c>
      <c r="G151" s="186"/>
      <c r="H151" s="97"/>
      <c r="I151" s="185" t="str">
        <f>VLOOKUP($T139,Klassenliste!$A$8:$S$32,14)</f>
        <v/>
      </c>
      <c r="J151" s="186"/>
      <c r="K151" s="104"/>
      <c r="L151" s="185" t="str">
        <f>VLOOKUP($T139,Klassenliste!$A$8:$W$32,18)</f>
        <v/>
      </c>
      <c r="M151" s="186"/>
      <c r="N151" s="104"/>
      <c r="O151" s="185" t="str">
        <f>VLOOKUP($T139,Klassenliste!$A$8:$W$32,22)</f>
        <v/>
      </c>
      <c r="P151" s="186"/>
      <c r="Q151" s="104"/>
      <c r="R151" s="185" t="str">
        <f>VLOOKUP($T139,Klassenliste!$A$8:$AA$32,26)</f>
        <v/>
      </c>
      <c r="S151" s="186"/>
      <c r="T151" s="104"/>
      <c r="AML151" s="11"/>
      <c r="AMM151" s="11"/>
    </row>
    <row r="152" spans="1:23 1026:1027" s="8" customFormat="1">
      <c r="A152" s="165"/>
      <c r="B152" s="97"/>
      <c r="C152" s="104"/>
      <c r="D152" s="104"/>
      <c r="E152" s="97"/>
      <c r="F152" s="104"/>
      <c r="G152" s="104"/>
      <c r="H152" s="117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18"/>
      <c r="T152" s="104"/>
      <c r="AML152" s="11"/>
      <c r="AMM152" s="11"/>
    </row>
    <row r="153" spans="1:23 1026:1027" s="8" customFormat="1" ht="12.75" customHeight="1">
      <c r="A153" s="162" t="s">
        <v>5</v>
      </c>
      <c r="B153" s="119"/>
      <c r="C153" s="104"/>
      <c r="D153" s="98">
        <f>Deckblatt!$C$11</f>
        <v>0.1</v>
      </c>
      <c r="E153" s="97"/>
      <c r="F153" s="104"/>
      <c r="G153" s="98">
        <f>Deckblatt!$C$12</f>
        <v>0.19999999999999998</v>
      </c>
      <c r="H153" s="97"/>
      <c r="I153" s="104"/>
      <c r="J153" s="98">
        <f>Deckblatt!$C$13</f>
        <v>0.2</v>
      </c>
      <c r="K153" s="104"/>
      <c r="L153" s="104"/>
      <c r="M153" s="98">
        <f>Deckblatt!$C$14</f>
        <v>0.3</v>
      </c>
      <c r="N153" s="104"/>
      <c r="O153" s="104"/>
      <c r="P153" s="98">
        <f>Deckblatt!$C$15</f>
        <v>0.1</v>
      </c>
      <c r="Q153" s="104"/>
      <c r="R153" s="104"/>
      <c r="S153" s="98">
        <f>Deckblatt!$C$16</f>
        <v>0.1</v>
      </c>
      <c r="T153" s="104"/>
      <c r="AML153" s="11"/>
      <c r="AMM153" s="11"/>
    </row>
    <row r="154" spans="1:23 1026:1027" s="8" customFormat="1">
      <c r="A154" s="165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104"/>
      <c r="M154" s="104"/>
      <c r="N154" s="97"/>
      <c r="O154" s="104"/>
      <c r="P154" s="104"/>
      <c r="Q154" s="104"/>
      <c r="R154" s="104"/>
      <c r="S154" s="118"/>
      <c r="T154" s="104"/>
      <c r="AML154" s="11"/>
      <c r="AMM154" s="11"/>
    </row>
    <row r="155" spans="1:23 1026:1027" s="8" customFormat="1">
      <c r="A155" s="166"/>
      <c r="B155" s="104"/>
      <c r="C155" s="97"/>
      <c r="D155" s="97"/>
      <c r="E155" s="97"/>
      <c r="F155" s="97"/>
      <c r="G155" s="97"/>
      <c r="H155" s="97"/>
      <c r="I155" s="97"/>
      <c r="J155" s="97"/>
      <c r="K155" s="97"/>
      <c r="L155" s="104"/>
      <c r="M155" s="104"/>
      <c r="N155" s="97"/>
      <c r="O155" s="104"/>
      <c r="P155" s="104"/>
      <c r="Q155" s="104"/>
      <c r="R155" s="104"/>
      <c r="S155" s="118"/>
      <c r="T155" s="104"/>
      <c r="AML155" s="11"/>
      <c r="AMM155" s="11"/>
    </row>
    <row r="156" spans="1:23 1026:1027" s="8" customFormat="1">
      <c r="A156" s="167" t="s">
        <v>2</v>
      </c>
      <c r="B156" s="97"/>
      <c r="C156" s="97"/>
      <c r="D156" s="104"/>
      <c r="E156" s="97"/>
      <c r="F156" s="97"/>
      <c r="G156" s="97"/>
      <c r="H156" s="97"/>
      <c r="I156" s="97"/>
      <c r="J156" s="97"/>
      <c r="K156" s="97"/>
      <c r="L156" s="104"/>
      <c r="M156" s="104"/>
      <c r="N156" s="97"/>
      <c r="O156" s="104"/>
      <c r="P156" s="104"/>
      <c r="Q156" s="104"/>
      <c r="R156" s="104"/>
      <c r="S156" s="118"/>
      <c r="T156" s="104"/>
      <c r="AML156" s="11"/>
      <c r="AMM156" s="11"/>
    </row>
    <row r="157" spans="1:23 1026:1027" s="8" customFormat="1">
      <c r="A157" s="167"/>
      <c r="B157" s="97"/>
      <c r="C157" s="97"/>
      <c r="D157" s="104"/>
      <c r="E157" s="97"/>
      <c r="F157" s="97"/>
      <c r="G157" s="97"/>
      <c r="H157" s="97"/>
      <c r="I157" s="97"/>
      <c r="J157" s="97"/>
      <c r="K157" s="97"/>
      <c r="L157" s="104"/>
      <c r="M157" s="104"/>
      <c r="N157" s="97"/>
      <c r="O157" s="104"/>
      <c r="P157" s="104"/>
      <c r="Q157" s="104"/>
      <c r="R157" s="104"/>
      <c r="S157" s="118"/>
      <c r="T157" s="104"/>
      <c r="AML157" s="11"/>
      <c r="AMM157" s="11"/>
    </row>
    <row r="158" spans="1:23 1026:1027" s="8" customFormat="1" ht="15">
      <c r="A158" s="170" t="s">
        <v>3</v>
      </c>
      <c r="B158" s="141" t="str">
        <f>VLOOKUP($T139,Klassenliste!$A$8:$AB$32,28)</f>
        <v/>
      </c>
      <c r="C158" s="97"/>
      <c r="D158" s="104"/>
      <c r="E158" s="97"/>
      <c r="F158" s="97"/>
      <c r="G158" s="97"/>
      <c r="H158" s="97"/>
      <c r="I158" s="97"/>
      <c r="J158" s="97"/>
      <c r="K158" s="97"/>
      <c r="L158" s="104"/>
      <c r="M158" s="104"/>
      <c r="N158" s="97"/>
      <c r="O158" s="104"/>
      <c r="P158" s="104"/>
      <c r="Q158" s="104"/>
      <c r="R158" s="104"/>
      <c r="S158" s="118"/>
      <c r="T158" s="104"/>
      <c r="AML158" s="11"/>
      <c r="AMM158" s="11"/>
    </row>
    <row r="159" spans="1:23 1026:1027" s="8" customFormat="1">
      <c r="A159" s="170"/>
      <c r="B159" s="97"/>
      <c r="C159" s="97"/>
      <c r="D159" s="104"/>
      <c r="E159" s="97"/>
      <c r="F159" s="97"/>
      <c r="G159" s="97"/>
      <c r="H159" s="97"/>
      <c r="I159" s="97"/>
      <c r="J159" s="97"/>
      <c r="K159" s="97"/>
      <c r="L159" s="104"/>
      <c r="M159" s="104"/>
      <c r="N159" s="97"/>
      <c r="O159" s="104"/>
      <c r="P159" s="104"/>
      <c r="Q159" s="104"/>
      <c r="R159" s="104"/>
      <c r="S159" s="118"/>
      <c r="T159" s="104"/>
      <c r="AML159" s="11"/>
      <c r="AMM159" s="11"/>
    </row>
    <row r="160" spans="1:23 1026:1027" s="8" customFormat="1" ht="15">
      <c r="A160" s="170" t="s">
        <v>9</v>
      </c>
      <c r="B160" s="102" t="str">
        <f>VLOOKUP($T139,Klassenliste!$A$8:$AC$32,29)</f>
        <v/>
      </c>
      <c r="C160" s="97"/>
      <c r="D160" s="104"/>
      <c r="E160" s="97"/>
      <c r="F160" s="97"/>
      <c r="G160" s="97"/>
      <c r="H160" s="97"/>
      <c r="I160" s="97"/>
      <c r="J160" s="97"/>
      <c r="K160" s="97"/>
      <c r="L160" s="104"/>
      <c r="M160" s="104"/>
      <c r="N160" s="97"/>
      <c r="O160" s="104"/>
      <c r="P160" s="104"/>
      <c r="Q160" s="104"/>
      <c r="R160" s="104"/>
      <c r="S160" s="118"/>
      <c r="T160" s="120"/>
      <c r="U160" s="24"/>
      <c r="V160" s="24"/>
      <c r="W160" s="24"/>
      <c r="AML160" s="11"/>
      <c r="AMM160" s="11"/>
    </row>
    <row r="161" spans="1:23 1026:1027" s="8" customFormat="1" ht="99.95" customHeight="1">
      <c r="A161" s="165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104"/>
      <c r="M161" s="104"/>
      <c r="N161" s="97"/>
      <c r="O161" s="104"/>
      <c r="P161" s="104"/>
      <c r="Q161" s="104"/>
      <c r="R161" s="104"/>
      <c r="S161" s="118"/>
      <c r="T161" s="120"/>
      <c r="U161" s="24"/>
      <c r="V161" s="24"/>
      <c r="AML161" s="11"/>
      <c r="AMM161" s="11"/>
    </row>
    <row r="162" spans="1:23 1026:1027" ht="20.25">
      <c r="A162" s="187" t="str">
        <f>$A$1</f>
        <v xml:space="preserve">Abiturprüfung für andere Bewerberinnen und Bewerber (4. Fach); Mod. Fremdspr.: ; </v>
      </c>
      <c r="B162" s="103"/>
      <c r="C162" s="129"/>
      <c r="D162" s="104"/>
      <c r="E162" s="104"/>
      <c r="F162" s="104"/>
      <c r="G162" s="104"/>
      <c r="H162" s="104"/>
      <c r="I162" s="104"/>
      <c r="J162" s="126"/>
      <c r="K162" s="104"/>
      <c r="L162" s="128"/>
      <c r="M162" s="106"/>
      <c r="N162" s="104"/>
      <c r="O162" s="128"/>
      <c r="P162" s="106"/>
      <c r="Q162" s="106"/>
      <c r="R162" s="106"/>
      <c r="S162" s="104"/>
      <c r="T162" s="123">
        <v>8</v>
      </c>
    </row>
    <row r="163" spans="1:23 1026:1027" ht="15.75">
      <c r="A163" s="163" t="str">
        <f>CONCATENATE("Name: ",VLOOKUP($T162,Klassenliste!$A$8:$B$32,2),", ",VLOOKUP($T162,Klassenliste!$A$8:$C$32,3))</f>
        <v xml:space="preserve">Name: , </v>
      </c>
      <c r="B163" s="127"/>
      <c r="C163" s="104"/>
      <c r="D163" s="104"/>
      <c r="E163" s="104"/>
      <c r="F163" s="104"/>
      <c r="G163" s="104"/>
      <c r="H163" s="104"/>
      <c r="I163" s="104"/>
      <c r="J163" s="122"/>
      <c r="K163" s="105"/>
      <c r="L163" s="104"/>
      <c r="M163" s="121"/>
      <c r="N163" s="105"/>
      <c r="O163" s="104"/>
      <c r="P163" s="121"/>
      <c r="Q163" s="109"/>
      <c r="R163" s="111"/>
      <c r="S163" s="104"/>
      <c r="T163" s="104"/>
    </row>
    <row r="164" spans="1:23 1026:1027">
      <c r="A164" s="16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21"/>
      <c r="N164" s="104"/>
      <c r="O164" s="104"/>
      <c r="P164" s="121"/>
      <c r="Q164" s="109"/>
      <c r="R164" s="111"/>
      <c r="S164" s="104"/>
      <c r="T164" s="104"/>
    </row>
    <row r="165" spans="1:23 1026:1027" ht="15" customHeight="1">
      <c r="A165" s="165"/>
      <c r="B165" s="97"/>
      <c r="C165" s="140" t="str">
        <f>Deckblatt!$B$11</f>
        <v>A 1</v>
      </c>
      <c r="D165" s="109"/>
      <c r="E165" s="110"/>
      <c r="F165" s="140" t="str">
        <f>Deckblatt!$B$12</f>
        <v>A 2</v>
      </c>
      <c r="G165" s="108"/>
      <c r="H165" s="108"/>
      <c r="I165" s="140" t="str">
        <f>Deckblatt!$B$13</f>
        <v>B</v>
      </c>
      <c r="J165" s="108"/>
      <c r="K165" s="104"/>
      <c r="L165" s="140" t="str">
        <f>Deckblatt!$B$14</f>
        <v>C</v>
      </c>
      <c r="M165" s="108"/>
      <c r="N165" s="104"/>
      <c r="O165" s="140" t="str">
        <f>Deckblatt!$B$15</f>
        <v>D 1</v>
      </c>
      <c r="P165" s="108"/>
      <c r="Q165" s="109"/>
      <c r="R165" s="140" t="str">
        <f>Deckblatt!$B$16</f>
        <v>D 2</v>
      </c>
      <c r="S165" s="109"/>
      <c r="T165" s="104"/>
    </row>
    <row r="166" spans="1:23 1026:1027" ht="6.75" customHeight="1">
      <c r="B166" s="104"/>
      <c r="C166" s="104"/>
      <c r="D166" s="104"/>
      <c r="E166" s="104"/>
      <c r="F166" s="104"/>
      <c r="G166" s="104"/>
      <c r="H166" s="104"/>
      <c r="I166" s="104"/>
      <c r="J166" s="104"/>
      <c r="K166" s="107"/>
      <c r="L166" s="109"/>
      <c r="M166" s="111"/>
      <c r="N166" s="107"/>
      <c r="O166" s="109"/>
      <c r="P166" s="111"/>
      <c r="Q166" s="107"/>
      <c r="R166" s="106"/>
      <c r="S166" s="104"/>
      <c r="T166" s="107"/>
    </row>
    <row r="167" spans="1:23 1026:1027" ht="15" customHeight="1">
      <c r="A167" s="165"/>
      <c r="B167" s="97"/>
      <c r="C167" s="104" t="s">
        <v>6</v>
      </c>
      <c r="D167" s="104" t="s">
        <v>7</v>
      </c>
      <c r="E167" s="97"/>
      <c r="F167" s="97" t="s">
        <v>0</v>
      </c>
      <c r="G167" s="97" t="s">
        <v>1</v>
      </c>
      <c r="H167" s="97"/>
      <c r="I167" s="97" t="s">
        <v>0</v>
      </c>
      <c r="J167" s="97" t="s">
        <v>1</v>
      </c>
      <c r="K167" s="104"/>
      <c r="L167" s="97" t="s">
        <v>0</v>
      </c>
      <c r="M167" s="97" t="s">
        <v>1</v>
      </c>
      <c r="N167" s="104"/>
      <c r="O167" s="97" t="s">
        <v>0</v>
      </c>
      <c r="P167" s="97" t="s">
        <v>1</v>
      </c>
      <c r="Q167" s="109"/>
      <c r="R167" s="97" t="s">
        <v>0</v>
      </c>
      <c r="S167" s="97" t="s">
        <v>1</v>
      </c>
      <c r="T167" s="104"/>
    </row>
    <row r="168" spans="1:23 1026:1027">
      <c r="A168" s="167" t="s">
        <v>26</v>
      </c>
      <c r="B168" s="112"/>
      <c r="C168" s="113">
        <f>VLOOKUP($T162,Klassenliste!$A$8:$L$32,4)</f>
        <v>0</v>
      </c>
      <c r="D168" s="113">
        <f>VLOOKUP($T162,Klassenliste!$A$8:$M$32,5)</f>
        <v>0</v>
      </c>
      <c r="E168" s="97"/>
      <c r="F168" s="113">
        <f>VLOOKUP($T162,Klassenliste!$A$8:$L$32,8)</f>
        <v>0</v>
      </c>
      <c r="G168" s="113">
        <f>VLOOKUP($T162,Klassenliste!$A$8:$M$32,9)</f>
        <v>0</v>
      </c>
      <c r="H168" s="97"/>
      <c r="I168" s="113">
        <f>VLOOKUP($T162,Klassenliste!$A$8:$P$32,12)</f>
        <v>0</v>
      </c>
      <c r="J168" s="113">
        <f>VLOOKUP($T162,Klassenliste!$A$8:$Q$32,13)</f>
        <v>0</v>
      </c>
      <c r="K168" s="104"/>
      <c r="L168" s="113">
        <f>VLOOKUP($T162,Klassenliste!$A$8:$T$32,16)</f>
        <v>0</v>
      </c>
      <c r="M168" s="113">
        <f>VLOOKUP($T162,Klassenliste!$A$8:$U$32,17)</f>
        <v>0</v>
      </c>
      <c r="N168" s="104"/>
      <c r="O168" s="113">
        <f>VLOOKUP($T162,Klassenliste!$A$8:$T$32,20)</f>
        <v>0</v>
      </c>
      <c r="P168" s="113">
        <f>VLOOKUP($T162,Klassenliste!$A$8:$U$32,21)</f>
        <v>0</v>
      </c>
      <c r="Q168" s="109"/>
      <c r="R168" s="113">
        <f>VLOOKUP($T162,Klassenliste!$A$8:$X$32,24)</f>
        <v>0</v>
      </c>
      <c r="S168" s="113">
        <f>VLOOKUP($T162,Klassenliste!$A$8:$Y$32,25)</f>
        <v>0</v>
      </c>
      <c r="T168" s="104"/>
    </row>
    <row r="169" spans="1:23 1026:1027" ht="12.75" customHeight="1">
      <c r="A169" s="168" t="str">
        <f>IF(OR(F168&lt;0,G168&gt;15,I168&lt;0,I168&gt;15,J168&lt;0,J168&gt;15,O168&lt;0,O168&gt;15,P168&lt;0,P168&gt;15,R168&lt;0,R168&gt;15,S168&lt;0,S168&gt;15),"Fehler","")</f>
        <v/>
      </c>
      <c r="B169" s="100"/>
      <c r="C169" s="107"/>
      <c r="D169" s="107"/>
      <c r="E169" s="97"/>
      <c r="F169" s="107"/>
      <c r="G169" s="107"/>
      <c r="H169" s="97"/>
      <c r="I169" s="97"/>
      <c r="J169" s="97"/>
      <c r="K169" s="107"/>
      <c r="L169" s="97"/>
      <c r="M169" s="97"/>
      <c r="N169" s="107"/>
      <c r="O169" s="97"/>
      <c r="P169" s="97"/>
      <c r="Q169" s="107"/>
      <c r="R169" s="97"/>
      <c r="S169" s="97"/>
      <c r="T169" s="107"/>
      <c r="W169" s="11"/>
    </row>
    <row r="170" spans="1:23 1026:1027" ht="12.75" customHeight="1">
      <c r="A170" s="169"/>
      <c r="B170" s="101"/>
      <c r="C170" s="114">
        <v>0.4</v>
      </c>
      <c r="D170" s="115">
        <v>0.6</v>
      </c>
      <c r="E170" s="97"/>
      <c r="F170" s="114">
        <v>0.4</v>
      </c>
      <c r="G170" s="115">
        <v>0.6</v>
      </c>
      <c r="H170" s="97"/>
      <c r="I170" s="114">
        <v>0.4</v>
      </c>
      <c r="J170" s="115">
        <v>0.6</v>
      </c>
      <c r="K170" s="107"/>
      <c r="L170" s="114">
        <v>0.4</v>
      </c>
      <c r="M170" s="115">
        <v>0.6</v>
      </c>
      <c r="N170" s="107"/>
      <c r="O170" s="114">
        <v>0.4</v>
      </c>
      <c r="P170" s="115">
        <v>0.6</v>
      </c>
      <c r="Q170" s="107"/>
      <c r="R170" s="114">
        <v>0.4</v>
      </c>
      <c r="S170" s="115">
        <v>0.6</v>
      </c>
      <c r="T170" s="107"/>
    </row>
    <row r="171" spans="1:23 1026:1027" ht="12" customHeight="1">
      <c r="A171" s="165"/>
      <c r="B171" s="97"/>
      <c r="C171" s="97"/>
      <c r="D171" s="97"/>
      <c r="E171" s="97"/>
      <c r="F171" s="97"/>
      <c r="G171" s="97"/>
      <c r="H171" s="97"/>
      <c r="I171" s="97"/>
      <c r="J171" s="97"/>
      <c r="K171" s="107"/>
      <c r="L171" s="104"/>
      <c r="M171" s="104"/>
      <c r="N171" s="107"/>
      <c r="O171" s="104"/>
      <c r="P171" s="104"/>
      <c r="Q171" s="107"/>
      <c r="R171" s="104"/>
      <c r="S171" s="104"/>
      <c r="T171" s="107"/>
    </row>
    <row r="172" spans="1:23 1026:1027" ht="12" customHeight="1">
      <c r="A172" s="165"/>
      <c r="B172" s="97"/>
      <c r="C172" s="97"/>
      <c r="D172" s="97"/>
      <c r="E172" s="97"/>
      <c r="F172" s="97"/>
      <c r="G172" s="97"/>
      <c r="H172" s="97"/>
      <c r="I172" s="97"/>
      <c r="J172" s="97"/>
      <c r="K172" s="107"/>
      <c r="L172" s="104"/>
      <c r="M172" s="104"/>
      <c r="N172" s="107"/>
      <c r="O172" s="104"/>
      <c r="P172" s="104"/>
      <c r="Q172" s="107"/>
      <c r="R172" s="104"/>
      <c r="S172" s="104"/>
      <c r="T172" s="107"/>
    </row>
    <row r="173" spans="1:23 1026:1027" s="8" customFormat="1">
      <c r="A173" s="165"/>
      <c r="B173" s="97"/>
      <c r="C173" s="99" t="str">
        <f>IF(OR(AND(OR(C168=0,D168=0), (C168*40%+D168*60%)&gt;3),AND(OR(C168&lt;=3,D168&lt;=3), (C168*40%+D168*60%)&gt;4)),"Sperrklausel!","")</f>
        <v/>
      </c>
      <c r="D173" s="116" t="str">
        <f>IF(C173="Sperrklausel!", C174-(C168*0.4+D168*0.6),"")</f>
        <v/>
      </c>
      <c r="E173" s="97"/>
      <c r="F173" s="99" t="str">
        <f>IF(OR(AND(OR(F168=0,G168=0), (F168*40%+G168*60%)&gt;3),AND(OR(F168&lt;=3,G168&lt;=3), (F168*40%+G168*60%)&gt;4)),"Sperrklausel!","")</f>
        <v/>
      </c>
      <c r="G173" s="116" t="str">
        <f>IF(F173="Sperrklausel!", F174-(F168*0.4+G168*0.6),"")</f>
        <v/>
      </c>
      <c r="H173" s="97"/>
      <c r="I173" s="99" t="str">
        <f>IF(OR(AND(OR(I168=0,J168=0), (I168*40%+J168*60%)&gt;3),AND(OR(I168&lt;=3,J168&lt;=3), (I168*40%+J168*60%)&gt;4)),"Sperrklausel!","")</f>
        <v/>
      </c>
      <c r="J173" s="116" t="str">
        <f>IF(I173="Sperrklausel!", I174-(I168*0.4+J168*0.6),"")</f>
        <v/>
      </c>
      <c r="K173" s="104"/>
      <c r="L173" s="99" t="str">
        <f>IF(OR(AND(OR(L168=0,M168=0), (L168*40%+M168*60%)&gt;3),AND(OR(L168&lt;=3,M168&lt;=3), (L168*40%+M168*60%)&gt;4)),"Sperrklausel!","")</f>
        <v/>
      </c>
      <c r="M173" s="116" t="str">
        <f>IF(L173="Sperrklausel!", L174-(L168*0.4+M168*0.6),"")</f>
        <v/>
      </c>
      <c r="N173" s="104"/>
      <c r="O173" s="99" t="str">
        <f>IF(OR(AND(OR(O168=0,P168=0), (O168*40%+P168*60%)&gt;3),AND(OR(O168&lt;=3,P168&lt;=3), (O168*40%+P168*60%)&gt;4)),"Sperrklausel!","")</f>
        <v/>
      </c>
      <c r="P173" s="116" t="str">
        <f>IF(O173="Sperrklausel!", O174-(O168*0.4+P168*0.6),"")</f>
        <v/>
      </c>
      <c r="Q173" s="104"/>
      <c r="R173" s="99" t="str">
        <f>IF(OR(AND(OR(R168=0,S168=0), (R168*40%+S168*60%)&gt;3),AND(OR(R168&lt;=3,S168&lt;=3), (R168*40%+S168*60%)&gt;4)),"Sperrklausel!","")</f>
        <v/>
      </c>
      <c r="S173" s="116" t="str">
        <f>IF(R173="Sperrklausel!", R174-(R168*0.4+S168*0.6),"")</f>
        <v/>
      </c>
      <c r="T173" s="104"/>
      <c r="AML173" s="11"/>
      <c r="AMM173" s="11"/>
    </row>
    <row r="174" spans="1:23 1026:1027" s="8" customFormat="1" ht="15">
      <c r="A174" s="165" t="s">
        <v>4</v>
      </c>
      <c r="B174" s="97"/>
      <c r="C174" s="185" t="str">
        <f>VLOOKUP($T162,Klassenliste!$A$8:$O$32,6)</f>
        <v/>
      </c>
      <c r="D174" s="186"/>
      <c r="E174" s="97"/>
      <c r="F174" s="185" t="str">
        <f>VLOOKUP($T162,Klassenliste!$A$8:$O$32,10)</f>
        <v/>
      </c>
      <c r="G174" s="186"/>
      <c r="H174" s="97"/>
      <c r="I174" s="185" t="str">
        <f>VLOOKUP($T162,Klassenliste!$A$8:$S$32,14)</f>
        <v/>
      </c>
      <c r="J174" s="186"/>
      <c r="K174" s="104"/>
      <c r="L174" s="185" t="str">
        <f>VLOOKUP($T162,Klassenliste!$A$8:$W$32,18)</f>
        <v/>
      </c>
      <c r="M174" s="186"/>
      <c r="N174" s="104"/>
      <c r="O174" s="185" t="str">
        <f>VLOOKUP($T162,Klassenliste!$A$8:$W$32,22)</f>
        <v/>
      </c>
      <c r="P174" s="186"/>
      <c r="Q174" s="104"/>
      <c r="R174" s="185" t="str">
        <f>VLOOKUP($T162,Klassenliste!$A$8:$AA$32,26)</f>
        <v/>
      </c>
      <c r="S174" s="186"/>
      <c r="T174" s="104"/>
      <c r="AML174" s="11"/>
      <c r="AMM174" s="11"/>
    </row>
    <row r="175" spans="1:23 1026:1027" s="8" customFormat="1">
      <c r="A175" s="165"/>
      <c r="B175" s="97"/>
      <c r="C175" s="104"/>
      <c r="D175" s="104"/>
      <c r="E175" s="97"/>
      <c r="F175" s="104"/>
      <c r="G175" s="104"/>
      <c r="H175" s="117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18"/>
      <c r="T175" s="104"/>
      <c r="AML175" s="11"/>
      <c r="AMM175" s="11"/>
    </row>
    <row r="176" spans="1:23 1026:1027" s="8" customFormat="1" ht="12.75" customHeight="1">
      <c r="A176" s="162" t="s">
        <v>5</v>
      </c>
      <c r="B176" s="119"/>
      <c r="C176" s="104"/>
      <c r="D176" s="98">
        <f>Deckblatt!$C$11</f>
        <v>0.1</v>
      </c>
      <c r="E176" s="97"/>
      <c r="F176" s="104"/>
      <c r="G176" s="98">
        <f>Deckblatt!$C$12</f>
        <v>0.19999999999999998</v>
      </c>
      <c r="H176" s="97"/>
      <c r="I176" s="104"/>
      <c r="J176" s="98">
        <f>Deckblatt!$C$13</f>
        <v>0.2</v>
      </c>
      <c r="K176" s="104"/>
      <c r="L176" s="104"/>
      <c r="M176" s="98">
        <f>Deckblatt!$C$14</f>
        <v>0.3</v>
      </c>
      <c r="N176" s="104"/>
      <c r="O176" s="104"/>
      <c r="P176" s="98">
        <f>Deckblatt!$C$15</f>
        <v>0.1</v>
      </c>
      <c r="Q176" s="104"/>
      <c r="R176" s="104"/>
      <c r="S176" s="98">
        <f>Deckblatt!$C$16</f>
        <v>0.1</v>
      </c>
      <c r="T176" s="104"/>
      <c r="AML176" s="11"/>
      <c r="AMM176" s="11"/>
    </row>
    <row r="177" spans="1:23 1026:1027" s="8" customFormat="1">
      <c r="A177" s="165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104"/>
      <c r="M177" s="104"/>
      <c r="N177" s="97"/>
      <c r="O177" s="104"/>
      <c r="P177" s="104"/>
      <c r="Q177" s="104"/>
      <c r="R177" s="104"/>
      <c r="S177" s="118"/>
      <c r="T177" s="104"/>
      <c r="AML177" s="11"/>
      <c r="AMM177" s="11"/>
    </row>
    <row r="178" spans="1:23 1026:1027" s="8" customFormat="1">
      <c r="A178" s="166"/>
      <c r="B178" s="104"/>
      <c r="C178" s="97"/>
      <c r="D178" s="97"/>
      <c r="E178" s="97"/>
      <c r="F178" s="97"/>
      <c r="G178" s="97"/>
      <c r="H178" s="97"/>
      <c r="I178" s="97"/>
      <c r="J178" s="97"/>
      <c r="K178" s="97"/>
      <c r="L178" s="104"/>
      <c r="M178" s="104"/>
      <c r="N178" s="97"/>
      <c r="O178" s="104"/>
      <c r="P178" s="104"/>
      <c r="Q178" s="104"/>
      <c r="R178" s="104"/>
      <c r="S178" s="118"/>
      <c r="T178" s="104"/>
      <c r="AML178" s="11"/>
      <c r="AMM178" s="11"/>
    </row>
    <row r="179" spans="1:23 1026:1027" s="8" customFormat="1">
      <c r="A179" s="167" t="s">
        <v>2</v>
      </c>
      <c r="B179" s="97"/>
      <c r="C179" s="97"/>
      <c r="D179" s="104"/>
      <c r="E179" s="97"/>
      <c r="F179" s="97"/>
      <c r="G179" s="97"/>
      <c r="H179" s="97"/>
      <c r="I179" s="97"/>
      <c r="J179" s="97"/>
      <c r="K179" s="97"/>
      <c r="L179" s="104"/>
      <c r="M179" s="104"/>
      <c r="N179" s="97"/>
      <c r="O179" s="104"/>
      <c r="P179" s="104"/>
      <c r="Q179" s="104"/>
      <c r="R179" s="104"/>
      <c r="S179" s="118"/>
      <c r="T179" s="104"/>
      <c r="AML179" s="11"/>
      <c r="AMM179" s="11"/>
    </row>
    <row r="180" spans="1:23 1026:1027" s="8" customFormat="1">
      <c r="A180" s="167"/>
      <c r="B180" s="97"/>
      <c r="C180" s="97"/>
      <c r="D180" s="104"/>
      <c r="E180" s="97"/>
      <c r="F180" s="97"/>
      <c r="G180" s="97"/>
      <c r="H180" s="97"/>
      <c r="I180" s="97"/>
      <c r="J180" s="97"/>
      <c r="K180" s="97"/>
      <c r="L180" s="104"/>
      <c r="M180" s="104"/>
      <c r="N180" s="97"/>
      <c r="O180" s="104"/>
      <c r="P180" s="104"/>
      <c r="Q180" s="104"/>
      <c r="R180" s="104"/>
      <c r="S180" s="118"/>
      <c r="T180" s="104"/>
      <c r="AML180" s="11"/>
      <c r="AMM180" s="11"/>
    </row>
    <row r="181" spans="1:23 1026:1027" s="8" customFormat="1" ht="15">
      <c r="A181" s="170" t="s">
        <v>3</v>
      </c>
      <c r="B181" s="141" t="str">
        <f>VLOOKUP($T162,Klassenliste!$A$8:$AB$32,28)</f>
        <v/>
      </c>
      <c r="C181" s="97"/>
      <c r="D181" s="104"/>
      <c r="E181" s="97"/>
      <c r="F181" s="97"/>
      <c r="G181" s="97"/>
      <c r="H181" s="97"/>
      <c r="I181" s="97"/>
      <c r="J181" s="97"/>
      <c r="K181" s="97"/>
      <c r="L181" s="104"/>
      <c r="M181" s="104"/>
      <c r="N181" s="97"/>
      <c r="O181" s="104"/>
      <c r="P181" s="104"/>
      <c r="Q181" s="104"/>
      <c r="R181" s="104"/>
      <c r="S181" s="118"/>
      <c r="T181" s="104"/>
      <c r="AML181" s="11"/>
      <c r="AMM181" s="11"/>
    </row>
    <row r="182" spans="1:23 1026:1027" s="8" customFormat="1">
      <c r="A182" s="170"/>
      <c r="B182" s="97"/>
      <c r="C182" s="97"/>
      <c r="D182" s="104"/>
      <c r="E182" s="97"/>
      <c r="F182" s="97"/>
      <c r="G182" s="97"/>
      <c r="H182" s="97"/>
      <c r="I182" s="97"/>
      <c r="J182" s="97"/>
      <c r="K182" s="97"/>
      <c r="L182" s="104"/>
      <c r="M182" s="104"/>
      <c r="N182" s="97"/>
      <c r="O182" s="104"/>
      <c r="P182" s="104"/>
      <c r="Q182" s="104"/>
      <c r="R182" s="104"/>
      <c r="S182" s="118"/>
      <c r="T182" s="104"/>
      <c r="AML182" s="11"/>
      <c r="AMM182" s="11"/>
    </row>
    <row r="183" spans="1:23 1026:1027" s="8" customFormat="1" ht="15">
      <c r="A183" s="170" t="s">
        <v>9</v>
      </c>
      <c r="B183" s="102" t="str">
        <f>VLOOKUP($T162,Klassenliste!$A$8:$AC$32,29)</f>
        <v/>
      </c>
      <c r="C183" s="97"/>
      <c r="D183" s="104"/>
      <c r="E183" s="97"/>
      <c r="F183" s="97"/>
      <c r="G183" s="97"/>
      <c r="H183" s="97"/>
      <c r="I183" s="97"/>
      <c r="J183" s="97"/>
      <c r="K183" s="97"/>
      <c r="L183" s="104"/>
      <c r="M183" s="104"/>
      <c r="N183" s="97"/>
      <c r="O183" s="104"/>
      <c r="P183" s="104"/>
      <c r="Q183" s="104"/>
      <c r="R183" s="104"/>
      <c r="S183" s="118"/>
      <c r="T183" s="120"/>
      <c r="U183" s="24"/>
      <c r="V183" s="24"/>
      <c r="W183" s="24"/>
      <c r="AML183" s="11"/>
      <c r="AMM183" s="11"/>
    </row>
    <row r="184" spans="1:23 1026:1027" s="8" customFormat="1" ht="99.95" customHeight="1">
      <c r="A184" s="165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104"/>
      <c r="M184" s="104"/>
      <c r="N184" s="97"/>
      <c r="O184" s="104"/>
      <c r="P184" s="104"/>
      <c r="Q184" s="104"/>
      <c r="R184" s="104"/>
      <c r="S184" s="118"/>
      <c r="T184" s="120"/>
      <c r="U184" s="24"/>
      <c r="V184" s="24"/>
      <c r="AML184" s="11"/>
      <c r="AMM184" s="11"/>
    </row>
    <row r="185" spans="1:23 1026:1027" ht="20.25">
      <c r="A185" s="187" t="str">
        <f>$A$1</f>
        <v xml:space="preserve">Abiturprüfung für andere Bewerberinnen und Bewerber (4. Fach); Mod. Fremdspr.: ; </v>
      </c>
      <c r="B185" s="103"/>
      <c r="C185" s="129"/>
      <c r="D185" s="104"/>
      <c r="E185" s="104"/>
      <c r="F185" s="104"/>
      <c r="G185" s="104"/>
      <c r="H185" s="104"/>
      <c r="I185" s="104"/>
      <c r="J185" s="126"/>
      <c r="K185" s="104"/>
      <c r="L185" s="128"/>
      <c r="M185" s="106"/>
      <c r="N185" s="104"/>
      <c r="O185" s="128"/>
      <c r="P185" s="106"/>
      <c r="Q185" s="106"/>
      <c r="R185" s="106"/>
      <c r="S185" s="104"/>
      <c r="T185" s="123">
        <v>9</v>
      </c>
    </row>
    <row r="186" spans="1:23 1026:1027" ht="15.75">
      <c r="A186" s="163" t="str">
        <f>CONCATENATE("Name: ",VLOOKUP($T185,Klassenliste!$A$8:$B$32,2),", ",VLOOKUP($T185,Klassenliste!$A$8:$C$32,3))</f>
        <v xml:space="preserve">Name: , </v>
      </c>
      <c r="B186" s="127"/>
      <c r="C186" s="104"/>
      <c r="D186" s="104"/>
      <c r="E186" s="104"/>
      <c r="F186" s="104"/>
      <c r="G186" s="104"/>
      <c r="H186" s="104"/>
      <c r="I186" s="104"/>
      <c r="J186" s="122"/>
      <c r="K186" s="105"/>
      <c r="L186" s="104"/>
      <c r="M186" s="121"/>
      <c r="N186" s="105"/>
      <c r="O186" s="104"/>
      <c r="P186" s="121"/>
      <c r="Q186" s="109"/>
      <c r="R186" s="111"/>
      <c r="S186" s="104"/>
      <c r="T186" s="104"/>
    </row>
    <row r="187" spans="1:23 1026:1027">
      <c r="A187" s="16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21"/>
      <c r="N187" s="104"/>
      <c r="O187" s="104"/>
      <c r="P187" s="121"/>
      <c r="Q187" s="109"/>
      <c r="R187" s="111"/>
      <c r="S187" s="104"/>
      <c r="T187" s="104"/>
    </row>
    <row r="188" spans="1:23 1026:1027" ht="15" customHeight="1">
      <c r="A188" s="165"/>
      <c r="B188" s="97"/>
      <c r="C188" s="140" t="str">
        <f>Deckblatt!$B$11</f>
        <v>A 1</v>
      </c>
      <c r="D188" s="109"/>
      <c r="E188" s="110"/>
      <c r="F188" s="140" t="str">
        <f>Deckblatt!$B$12</f>
        <v>A 2</v>
      </c>
      <c r="G188" s="108"/>
      <c r="H188" s="108"/>
      <c r="I188" s="140" t="str">
        <f>Deckblatt!$B$13</f>
        <v>B</v>
      </c>
      <c r="J188" s="108"/>
      <c r="K188" s="104"/>
      <c r="L188" s="140" t="str">
        <f>Deckblatt!$B$14</f>
        <v>C</v>
      </c>
      <c r="M188" s="108"/>
      <c r="N188" s="104"/>
      <c r="O188" s="140" t="str">
        <f>Deckblatt!$B$15</f>
        <v>D 1</v>
      </c>
      <c r="P188" s="108"/>
      <c r="Q188" s="109"/>
      <c r="R188" s="140" t="str">
        <f>Deckblatt!$B$16</f>
        <v>D 2</v>
      </c>
      <c r="S188" s="109"/>
      <c r="T188" s="104"/>
    </row>
    <row r="189" spans="1:23 1026:1027" ht="6.75" customHeight="1">
      <c r="B189" s="104"/>
      <c r="C189" s="104"/>
      <c r="D189" s="104"/>
      <c r="E189" s="104"/>
      <c r="F189" s="104"/>
      <c r="G189" s="104"/>
      <c r="H189" s="104"/>
      <c r="I189" s="104"/>
      <c r="J189" s="104"/>
      <c r="K189" s="107"/>
      <c r="L189" s="109"/>
      <c r="M189" s="111"/>
      <c r="N189" s="107"/>
      <c r="O189" s="109"/>
      <c r="P189" s="111"/>
      <c r="Q189" s="107"/>
      <c r="R189" s="106"/>
      <c r="S189" s="104"/>
      <c r="T189" s="107"/>
    </row>
    <row r="190" spans="1:23 1026:1027" ht="15" customHeight="1">
      <c r="A190" s="165"/>
      <c r="B190" s="97"/>
      <c r="C190" s="104" t="s">
        <v>6</v>
      </c>
      <c r="D190" s="104" t="s">
        <v>7</v>
      </c>
      <c r="E190" s="97"/>
      <c r="F190" s="97" t="s">
        <v>0</v>
      </c>
      <c r="G190" s="97" t="s">
        <v>1</v>
      </c>
      <c r="H190" s="97"/>
      <c r="I190" s="97" t="s">
        <v>0</v>
      </c>
      <c r="J190" s="97" t="s">
        <v>1</v>
      </c>
      <c r="K190" s="104"/>
      <c r="L190" s="97" t="s">
        <v>0</v>
      </c>
      <c r="M190" s="97" t="s">
        <v>1</v>
      </c>
      <c r="N190" s="104"/>
      <c r="O190" s="97" t="s">
        <v>0</v>
      </c>
      <c r="P190" s="97" t="s">
        <v>1</v>
      </c>
      <c r="Q190" s="109"/>
      <c r="R190" s="97" t="s">
        <v>0</v>
      </c>
      <c r="S190" s="97" t="s">
        <v>1</v>
      </c>
      <c r="T190" s="104"/>
    </row>
    <row r="191" spans="1:23 1026:1027">
      <c r="A191" s="167" t="s">
        <v>26</v>
      </c>
      <c r="B191" s="112"/>
      <c r="C191" s="113">
        <f>VLOOKUP($T185,Klassenliste!$A$8:$L$32,4)</f>
        <v>0</v>
      </c>
      <c r="D191" s="113">
        <f>VLOOKUP($T185,Klassenliste!$A$8:$M$32,5)</f>
        <v>0</v>
      </c>
      <c r="E191" s="97"/>
      <c r="F191" s="113">
        <f>VLOOKUP($T185,Klassenliste!$A$8:$L$32,8)</f>
        <v>0</v>
      </c>
      <c r="G191" s="113">
        <f>VLOOKUP($T185,Klassenliste!$A$8:$M$32,9)</f>
        <v>0</v>
      </c>
      <c r="H191" s="97"/>
      <c r="I191" s="113">
        <f>VLOOKUP($T185,Klassenliste!$A$8:$P$32,12)</f>
        <v>0</v>
      </c>
      <c r="J191" s="113">
        <f>VLOOKUP($T185,Klassenliste!$A$8:$Q$32,13)</f>
        <v>0</v>
      </c>
      <c r="K191" s="104"/>
      <c r="L191" s="113">
        <f>VLOOKUP($T185,Klassenliste!$A$8:$T$32,16)</f>
        <v>0</v>
      </c>
      <c r="M191" s="113">
        <f>VLOOKUP($T185,Klassenliste!$A$8:$U$32,17)</f>
        <v>0</v>
      </c>
      <c r="N191" s="104"/>
      <c r="O191" s="113">
        <f>VLOOKUP($T185,Klassenliste!$A$8:$T$32,20)</f>
        <v>0</v>
      </c>
      <c r="P191" s="113">
        <f>VLOOKUP($T185,Klassenliste!$A$8:$U$32,21)</f>
        <v>0</v>
      </c>
      <c r="Q191" s="109"/>
      <c r="R191" s="113">
        <f>VLOOKUP($T185,Klassenliste!$A$8:$X$32,24)</f>
        <v>0</v>
      </c>
      <c r="S191" s="113">
        <f>VLOOKUP($T185,Klassenliste!$A$8:$Y$32,25)</f>
        <v>0</v>
      </c>
      <c r="T191" s="104"/>
    </row>
    <row r="192" spans="1:23 1026:1027" ht="12.75" customHeight="1">
      <c r="A192" s="168" t="str">
        <f>IF(OR(F191&lt;0,G191&gt;15,I191&lt;0,I191&gt;15,J191&lt;0,J191&gt;15,O191&lt;0,O191&gt;15,P191&lt;0,P191&gt;15,R191&lt;0,R191&gt;15,S191&lt;0,S191&gt;15),"Fehler","")</f>
        <v/>
      </c>
      <c r="B192" s="100"/>
      <c r="C192" s="107"/>
      <c r="D192" s="107"/>
      <c r="E192" s="97"/>
      <c r="F192" s="107"/>
      <c r="G192" s="107"/>
      <c r="H192" s="97"/>
      <c r="I192" s="97"/>
      <c r="J192" s="97"/>
      <c r="K192" s="107"/>
      <c r="L192" s="97"/>
      <c r="M192" s="97"/>
      <c r="N192" s="107"/>
      <c r="O192" s="97"/>
      <c r="P192" s="97"/>
      <c r="Q192" s="107"/>
      <c r="R192" s="97"/>
      <c r="S192" s="97"/>
      <c r="T192" s="107"/>
      <c r="W192" s="11"/>
    </row>
    <row r="193" spans="1:23 1026:1027" ht="12.75" customHeight="1">
      <c r="A193" s="169"/>
      <c r="B193" s="101"/>
      <c r="C193" s="114">
        <v>0.4</v>
      </c>
      <c r="D193" s="115">
        <v>0.6</v>
      </c>
      <c r="E193" s="97"/>
      <c r="F193" s="114">
        <v>0.4</v>
      </c>
      <c r="G193" s="115">
        <v>0.6</v>
      </c>
      <c r="H193" s="97"/>
      <c r="I193" s="114">
        <v>0.4</v>
      </c>
      <c r="J193" s="115">
        <v>0.6</v>
      </c>
      <c r="K193" s="107"/>
      <c r="L193" s="114">
        <v>0.4</v>
      </c>
      <c r="M193" s="115">
        <v>0.6</v>
      </c>
      <c r="N193" s="107"/>
      <c r="O193" s="114">
        <v>0.4</v>
      </c>
      <c r="P193" s="115">
        <v>0.6</v>
      </c>
      <c r="Q193" s="107"/>
      <c r="R193" s="114">
        <v>0.4</v>
      </c>
      <c r="S193" s="115">
        <v>0.6</v>
      </c>
      <c r="T193" s="107"/>
    </row>
    <row r="194" spans="1:23 1026:1027" ht="12" customHeight="1">
      <c r="A194" s="165"/>
      <c r="B194" s="97"/>
      <c r="C194" s="97"/>
      <c r="D194" s="97"/>
      <c r="E194" s="97"/>
      <c r="F194" s="97"/>
      <c r="G194" s="97"/>
      <c r="H194" s="97"/>
      <c r="I194" s="97"/>
      <c r="J194" s="97"/>
      <c r="K194" s="107"/>
      <c r="L194" s="104"/>
      <c r="M194" s="104"/>
      <c r="N194" s="107"/>
      <c r="O194" s="104"/>
      <c r="P194" s="104"/>
      <c r="Q194" s="107"/>
      <c r="R194" s="104"/>
      <c r="S194" s="104"/>
      <c r="T194" s="107"/>
    </row>
    <row r="195" spans="1:23 1026:1027" ht="12" customHeight="1">
      <c r="A195" s="165"/>
      <c r="B195" s="97"/>
      <c r="C195" s="97"/>
      <c r="D195" s="97"/>
      <c r="E195" s="97"/>
      <c r="F195" s="97"/>
      <c r="G195" s="97"/>
      <c r="H195" s="97"/>
      <c r="I195" s="97"/>
      <c r="J195" s="97"/>
      <c r="K195" s="107"/>
      <c r="L195" s="104"/>
      <c r="M195" s="104"/>
      <c r="N195" s="107"/>
      <c r="O195" s="104"/>
      <c r="P195" s="104"/>
      <c r="Q195" s="107"/>
      <c r="R195" s="104"/>
      <c r="S195" s="104"/>
      <c r="T195" s="107"/>
    </row>
    <row r="196" spans="1:23 1026:1027" s="8" customFormat="1">
      <c r="A196" s="165"/>
      <c r="B196" s="97"/>
      <c r="C196" s="99" t="str">
        <f>IF(OR(AND(OR(C191=0,D191=0), (C191*40%+D191*60%)&gt;3),AND(OR(C191&lt;=3,D191&lt;=3), (C191*40%+D191*60%)&gt;4)),"Sperrklausel!","")</f>
        <v/>
      </c>
      <c r="D196" s="116" t="str">
        <f>IF(C196="Sperrklausel!", C197-(C191*0.4+D191*0.6),"")</f>
        <v/>
      </c>
      <c r="E196" s="97"/>
      <c r="F196" s="99" t="str">
        <f>IF(OR(AND(OR(F191=0,G191=0), (F191*40%+G191*60%)&gt;3),AND(OR(F191&lt;=3,G191&lt;=3), (F191*40%+G191*60%)&gt;4)),"Sperrklausel!","")</f>
        <v/>
      </c>
      <c r="G196" s="116" t="str">
        <f>IF(F196="Sperrklausel!", F197-(F191*0.4+G191*0.6),"")</f>
        <v/>
      </c>
      <c r="H196" s="97"/>
      <c r="I196" s="99" t="str">
        <f>IF(OR(AND(OR(I191=0,J191=0), (I191*40%+J191*60%)&gt;3),AND(OR(I191&lt;=3,J191&lt;=3), (I191*40%+J191*60%)&gt;4)),"Sperrklausel!","")</f>
        <v/>
      </c>
      <c r="J196" s="116" t="str">
        <f>IF(I196="Sperrklausel!", I197-(I191*0.4+J191*0.6),"")</f>
        <v/>
      </c>
      <c r="K196" s="104"/>
      <c r="L196" s="99" t="str">
        <f>IF(OR(AND(OR(L191=0,M191=0), (L191*40%+M191*60%)&gt;3),AND(OR(L191&lt;=3,M191&lt;=3), (L191*40%+M191*60%)&gt;4)),"Sperrklausel!","")</f>
        <v/>
      </c>
      <c r="M196" s="116" t="str">
        <f>IF(L196="Sperrklausel!", L197-(L191*0.4+M191*0.6),"")</f>
        <v/>
      </c>
      <c r="N196" s="104"/>
      <c r="O196" s="99" t="str">
        <f>IF(OR(AND(OR(O191=0,P191=0), (O191*40%+P191*60%)&gt;3),AND(OR(O191&lt;=3,P191&lt;=3), (O191*40%+P191*60%)&gt;4)),"Sperrklausel!","")</f>
        <v/>
      </c>
      <c r="P196" s="116" t="str">
        <f>IF(O196="Sperrklausel!", O197-(O191*0.4+P191*0.6),"")</f>
        <v/>
      </c>
      <c r="Q196" s="104"/>
      <c r="R196" s="99" t="str">
        <f>IF(OR(AND(OR(R191=0,S191=0), (R191*40%+S191*60%)&gt;3),AND(OR(R191&lt;=3,S191&lt;=3), (R191*40%+S191*60%)&gt;4)),"Sperrklausel!","")</f>
        <v/>
      </c>
      <c r="S196" s="116" t="str">
        <f>IF(R196="Sperrklausel!", R197-(R191*0.4+S191*0.6),"")</f>
        <v/>
      </c>
      <c r="T196" s="104"/>
      <c r="AML196" s="11"/>
      <c r="AMM196" s="11"/>
    </row>
    <row r="197" spans="1:23 1026:1027" s="8" customFormat="1" ht="15">
      <c r="A197" s="165" t="s">
        <v>4</v>
      </c>
      <c r="B197" s="97"/>
      <c r="C197" s="185" t="str">
        <f>VLOOKUP($T185,Klassenliste!$A$8:$O$32,6)</f>
        <v/>
      </c>
      <c r="D197" s="186"/>
      <c r="E197" s="97"/>
      <c r="F197" s="185" t="str">
        <f>VLOOKUP($T185,Klassenliste!$A$8:$O$32,10)</f>
        <v/>
      </c>
      <c r="G197" s="186"/>
      <c r="H197" s="97"/>
      <c r="I197" s="185" t="str">
        <f>VLOOKUP($T185,Klassenliste!$A$8:$S$32,14)</f>
        <v/>
      </c>
      <c r="J197" s="186"/>
      <c r="K197" s="104"/>
      <c r="L197" s="185" t="str">
        <f>VLOOKUP($T185,Klassenliste!$A$8:$W$32,18)</f>
        <v/>
      </c>
      <c r="M197" s="186"/>
      <c r="N197" s="104"/>
      <c r="O197" s="185" t="str">
        <f>VLOOKUP($T185,Klassenliste!$A$8:$W$32,22)</f>
        <v/>
      </c>
      <c r="P197" s="186"/>
      <c r="Q197" s="104"/>
      <c r="R197" s="185" t="str">
        <f>VLOOKUP($T185,Klassenliste!$A$8:$AA$32,26)</f>
        <v/>
      </c>
      <c r="S197" s="186"/>
      <c r="T197" s="104"/>
      <c r="AML197" s="11"/>
      <c r="AMM197" s="11"/>
    </row>
    <row r="198" spans="1:23 1026:1027" s="8" customFormat="1">
      <c r="A198" s="165"/>
      <c r="B198" s="97"/>
      <c r="C198" s="104"/>
      <c r="D198" s="104"/>
      <c r="E198" s="97"/>
      <c r="F198" s="104"/>
      <c r="G198" s="104"/>
      <c r="H198" s="117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18"/>
      <c r="T198" s="104"/>
      <c r="AML198" s="11"/>
      <c r="AMM198" s="11"/>
    </row>
    <row r="199" spans="1:23 1026:1027" s="8" customFormat="1" ht="12.75" customHeight="1">
      <c r="A199" s="162" t="s">
        <v>5</v>
      </c>
      <c r="B199" s="119"/>
      <c r="C199" s="104"/>
      <c r="D199" s="98">
        <f>Deckblatt!$C$11</f>
        <v>0.1</v>
      </c>
      <c r="E199" s="97"/>
      <c r="F199" s="104"/>
      <c r="G199" s="98">
        <f>Deckblatt!$C$12</f>
        <v>0.19999999999999998</v>
      </c>
      <c r="H199" s="97"/>
      <c r="I199" s="104"/>
      <c r="J199" s="98">
        <f>Deckblatt!$C$13</f>
        <v>0.2</v>
      </c>
      <c r="K199" s="104"/>
      <c r="L199" s="104"/>
      <c r="M199" s="98">
        <f>Deckblatt!$C$14</f>
        <v>0.3</v>
      </c>
      <c r="N199" s="104"/>
      <c r="O199" s="104"/>
      <c r="P199" s="98">
        <f>Deckblatt!$C$15</f>
        <v>0.1</v>
      </c>
      <c r="Q199" s="104"/>
      <c r="R199" s="104"/>
      <c r="S199" s="98">
        <f>Deckblatt!$C$16</f>
        <v>0.1</v>
      </c>
      <c r="T199" s="104"/>
      <c r="AML199" s="11"/>
      <c r="AMM199" s="11"/>
    </row>
    <row r="200" spans="1:23 1026:1027" s="8" customFormat="1">
      <c r="A200" s="165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104"/>
      <c r="M200" s="104"/>
      <c r="N200" s="97"/>
      <c r="O200" s="104"/>
      <c r="P200" s="104"/>
      <c r="Q200" s="104"/>
      <c r="R200" s="104"/>
      <c r="S200" s="118"/>
      <c r="T200" s="104"/>
      <c r="AML200" s="11"/>
      <c r="AMM200" s="11"/>
    </row>
    <row r="201" spans="1:23 1026:1027" s="8" customFormat="1">
      <c r="A201" s="166"/>
      <c r="B201" s="104"/>
      <c r="C201" s="97"/>
      <c r="D201" s="97"/>
      <c r="E201" s="97"/>
      <c r="F201" s="97"/>
      <c r="G201" s="97"/>
      <c r="H201" s="97"/>
      <c r="I201" s="97"/>
      <c r="J201" s="97"/>
      <c r="K201" s="97"/>
      <c r="L201" s="104"/>
      <c r="M201" s="104"/>
      <c r="N201" s="97"/>
      <c r="O201" s="104"/>
      <c r="P201" s="104"/>
      <c r="Q201" s="104"/>
      <c r="R201" s="104"/>
      <c r="S201" s="118"/>
      <c r="T201" s="104"/>
      <c r="AML201" s="11"/>
      <c r="AMM201" s="11"/>
    </row>
    <row r="202" spans="1:23 1026:1027" s="8" customFormat="1">
      <c r="A202" s="167" t="s">
        <v>2</v>
      </c>
      <c r="B202" s="97"/>
      <c r="C202" s="97"/>
      <c r="D202" s="104"/>
      <c r="E202" s="97"/>
      <c r="F202" s="97"/>
      <c r="G202" s="97"/>
      <c r="H202" s="97"/>
      <c r="I202" s="97"/>
      <c r="J202" s="97"/>
      <c r="K202" s="97"/>
      <c r="L202" s="104"/>
      <c r="M202" s="104"/>
      <c r="N202" s="97"/>
      <c r="O202" s="104"/>
      <c r="P202" s="104"/>
      <c r="Q202" s="104"/>
      <c r="R202" s="104"/>
      <c r="S202" s="118"/>
      <c r="T202" s="104"/>
      <c r="AML202" s="11"/>
      <c r="AMM202" s="11"/>
    </row>
    <row r="203" spans="1:23 1026:1027" s="8" customFormat="1">
      <c r="A203" s="167"/>
      <c r="B203" s="97"/>
      <c r="C203" s="97"/>
      <c r="D203" s="104"/>
      <c r="E203" s="97"/>
      <c r="F203" s="97"/>
      <c r="G203" s="97"/>
      <c r="H203" s="97"/>
      <c r="I203" s="97"/>
      <c r="J203" s="97"/>
      <c r="K203" s="97"/>
      <c r="L203" s="104"/>
      <c r="M203" s="104"/>
      <c r="N203" s="97"/>
      <c r="O203" s="104"/>
      <c r="P203" s="104"/>
      <c r="Q203" s="104"/>
      <c r="R203" s="104"/>
      <c r="S203" s="118"/>
      <c r="T203" s="104"/>
      <c r="AML203" s="11"/>
      <c r="AMM203" s="11"/>
    </row>
    <row r="204" spans="1:23 1026:1027" s="8" customFormat="1" ht="15">
      <c r="A204" s="170" t="s">
        <v>3</v>
      </c>
      <c r="B204" s="141" t="str">
        <f>VLOOKUP($T185,Klassenliste!$A$8:$AB$32,28)</f>
        <v/>
      </c>
      <c r="C204" s="97"/>
      <c r="D204" s="104"/>
      <c r="E204" s="97"/>
      <c r="F204" s="97"/>
      <c r="G204" s="97"/>
      <c r="H204" s="97"/>
      <c r="I204" s="97"/>
      <c r="J204" s="97"/>
      <c r="K204" s="97"/>
      <c r="L204" s="104"/>
      <c r="M204" s="104"/>
      <c r="N204" s="97"/>
      <c r="O204" s="104"/>
      <c r="P204" s="104"/>
      <c r="Q204" s="104"/>
      <c r="R204" s="104"/>
      <c r="S204" s="118"/>
      <c r="T204" s="104"/>
      <c r="AML204" s="11"/>
      <c r="AMM204" s="11"/>
    </row>
    <row r="205" spans="1:23 1026:1027" s="8" customFormat="1">
      <c r="A205" s="170"/>
      <c r="B205" s="97"/>
      <c r="C205" s="97"/>
      <c r="D205" s="104"/>
      <c r="E205" s="97"/>
      <c r="F205" s="97"/>
      <c r="G205" s="97"/>
      <c r="H205" s="97"/>
      <c r="I205" s="97"/>
      <c r="J205" s="97"/>
      <c r="K205" s="97"/>
      <c r="L205" s="104"/>
      <c r="M205" s="104"/>
      <c r="N205" s="97"/>
      <c r="O205" s="104"/>
      <c r="P205" s="104"/>
      <c r="Q205" s="104"/>
      <c r="R205" s="104"/>
      <c r="S205" s="118"/>
      <c r="T205" s="104"/>
      <c r="AML205" s="11"/>
      <c r="AMM205" s="11"/>
    </row>
    <row r="206" spans="1:23 1026:1027" s="8" customFormat="1" ht="15">
      <c r="A206" s="170" t="s">
        <v>9</v>
      </c>
      <c r="B206" s="102" t="str">
        <f>VLOOKUP($T185,Klassenliste!$A$8:$AC$32,29)</f>
        <v/>
      </c>
      <c r="C206" s="97"/>
      <c r="D206" s="104"/>
      <c r="E206" s="97"/>
      <c r="F206" s="97"/>
      <c r="G206" s="97"/>
      <c r="H206" s="97"/>
      <c r="I206" s="97"/>
      <c r="J206" s="97"/>
      <c r="K206" s="97"/>
      <c r="L206" s="104"/>
      <c r="M206" s="104"/>
      <c r="N206" s="97"/>
      <c r="O206" s="104"/>
      <c r="P206" s="104"/>
      <c r="Q206" s="104"/>
      <c r="R206" s="104"/>
      <c r="S206" s="118"/>
      <c r="T206" s="120"/>
      <c r="U206" s="24"/>
      <c r="V206" s="24"/>
      <c r="W206" s="24"/>
      <c r="AML206" s="11"/>
      <c r="AMM206" s="11"/>
    </row>
    <row r="207" spans="1:23 1026:1027" s="8" customFormat="1" ht="12.75" customHeight="1">
      <c r="A207" s="165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104"/>
      <c r="M207" s="104"/>
      <c r="N207" s="97"/>
      <c r="O207" s="104"/>
      <c r="P207" s="104"/>
      <c r="Q207" s="104"/>
      <c r="R207" s="104"/>
      <c r="S207" s="118"/>
      <c r="T207" s="120"/>
      <c r="U207" s="24"/>
      <c r="V207" s="24"/>
      <c r="AML207" s="11"/>
      <c r="AMM207" s="11"/>
    </row>
    <row r="208" spans="1:23 1026:1027" ht="20.25">
      <c r="A208" s="187" t="str">
        <f>$A$1</f>
        <v xml:space="preserve">Abiturprüfung für andere Bewerberinnen und Bewerber (4. Fach); Mod. Fremdspr.: ; </v>
      </c>
      <c r="B208" s="103"/>
      <c r="C208" s="129"/>
      <c r="D208" s="104"/>
      <c r="E208" s="104"/>
      <c r="F208" s="104"/>
      <c r="G208" s="104"/>
      <c r="H208" s="104"/>
      <c r="I208" s="104"/>
      <c r="J208" s="126"/>
      <c r="K208" s="104"/>
      <c r="L208" s="128"/>
      <c r="M208" s="106"/>
      <c r="N208" s="104"/>
      <c r="O208" s="128"/>
      <c r="P208" s="106"/>
      <c r="Q208" s="106"/>
      <c r="R208" s="106"/>
      <c r="S208" s="104"/>
      <c r="T208" s="123">
        <v>10</v>
      </c>
    </row>
    <row r="209" spans="1:23 1026:1027" ht="15.75">
      <c r="A209" s="163" t="str">
        <f>CONCATENATE("Name: ",VLOOKUP($T208,Klassenliste!$A$8:$B$32,2),", ",VLOOKUP($T208,Klassenliste!$A$8:$C$32,3))</f>
        <v xml:space="preserve">Name: , </v>
      </c>
      <c r="B209" s="127"/>
      <c r="C209" s="104"/>
      <c r="D209" s="104"/>
      <c r="E209" s="104"/>
      <c r="F209" s="104"/>
      <c r="G209" s="104"/>
      <c r="H209" s="104"/>
      <c r="I209" s="104"/>
      <c r="J209" s="122"/>
      <c r="K209" s="105"/>
      <c r="L209" s="104"/>
      <c r="M209" s="121"/>
      <c r="N209" s="105"/>
      <c r="O209" s="104"/>
      <c r="P209" s="121"/>
      <c r="Q209" s="109"/>
      <c r="R209" s="111"/>
      <c r="S209" s="104"/>
      <c r="T209" s="104"/>
    </row>
    <row r="210" spans="1:23 1026:1027">
      <c r="A210" s="16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21"/>
      <c r="N210" s="104"/>
      <c r="O210" s="104"/>
      <c r="P210" s="121"/>
      <c r="Q210" s="109"/>
      <c r="R210" s="111"/>
      <c r="S210" s="104"/>
      <c r="T210" s="104"/>
    </row>
    <row r="211" spans="1:23 1026:1027" ht="15" customHeight="1">
      <c r="A211" s="165"/>
      <c r="B211" s="97"/>
      <c r="C211" s="140" t="str">
        <f>Deckblatt!$B$11</f>
        <v>A 1</v>
      </c>
      <c r="D211" s="109"/>
      <c r="E211" s="110"/>
      <c r="F211" s="140" t="str">
        <f>Deckblatt!$B$12</f>
        <v>A 2</v>
      </c>
      <c r="G211" s="108"/>
      <c r="H211" s="108"/>
      <c r="I211" s="140" t="str">
        <f>Deckblatt!$B$13</f>
        <v>B</v>
      </c>
      <c r="J211" s="108"/>
      <c r="K211" s="104"/>
      <c r="L211" s="140" t="str">
        <f>Deckblatt!$B$14</f>
        <v>C</v>
      </c>
      <c r="M211" s="108"/>
      <c r="N211" s="104"/>
      <c r="O211" s="140" t="str">
        <f>Deckblatt!$B$15</f>
        <v>D 1</v>
      </c>
      <c r="P211" s="108"/>
      <c r="Q211" s="109"/>
      <c r="R211" s="140" t="str">
        <f>Deckblatt!$B$16</f>
        <v>D 2</v>
      </c>
      <c r="S211" s="109"/>
      <c r="T211" s="104"/>
    </row>
    <row r="212" spans="1:23 1026:1027" ht="6.75" customHeight="1">
      <c r="B212" s="104"/>
      <c r="C212" s="104"/>
      <c r="D212" s="104"/>
      <c r="E212" s="104"/>
      <c r="F212" s="104"/>
      <c r="G212" s="104"/>
      <c r="H212" s="104"/>
      <c r="I212" s="104"/>
      <c r="J212" s="104"/>
      <c r="K212" s="107"/>
      <c r="L212" s="109"/>
      <c r="M212" s="111"/>
      <c r="N212" s="107"/>
      <c r="O212" s="109"/>
      <c r="P212" s="111"/>
      <c r="Q212" s="107"/>
      <c r="R212" s="106"/>
      <c r="S212" s="104"/>
      <c r="T212" s="107"/>
    </row>
    <row r="213" spans="1:23 1026:1027" ht="15" customHeight="1">
      <c r="A213" s="165"/>
      <c r="B213" s="97"/>
      <c r="C213" s="104" t="s">
        <v>6</v>
      </c>
      <c r="D213" s="104" t="s">
        <v>7</v>
      </c>
      <c r="E213" s="97"/>
      <c r="F213" s="97" t="s">
        <v>0</v>
      </c>
      <c r="G213" s="97" t="s">
        <v>1</v>
      </c>
      <c r="H213" s="97"/>
      <c r="I213" s="97" t="s">
        <v>0</v>
      </c>
      <c r="J213" s="97" t="s">
        <v>1</v>
      </c>
      <c r="K213" s="104"/>
      <c r="L213" s="97" t="s">
        <v>0</v>
      </c>
      <c r="M213" s="97" t="s">
        <v>1</v>
      </c>
      <c r="N213" s="104"/>
      <c r="O213" s="97" t="s">
        <v>0</v>
      </c>
      <c r="P213" s="97" t="s">
        <v>1</v>
      </c>
      <c r="Q213" s="109"/>
      <c r="R213" s="97" t="s">
        <v>0</v>
      </c>
      <c r="S213" s="97" t="s">
        <v>1</v>
      </c>
      <c r="T213" s="104"/>
    </row>
    <row r="214" spans="1:23 1026:1027">
      <c r="A214" s="167" t="s">
        <v>26</v>
      </c>
      <c r="B214" s="112"/>
      <c r="C214" s="113">
        <f>VLOOKUP($T208,Klassenliste!$A$8:$L$32,4)</f>
        <v>0</v>
      </c>
      <c r="D214" s="113">
        <f>VLOOKUP($T208,Klassenliste!$A$8:$M$32,5)</f>
        <v>0</v>
      </c>
      <c r="E214" s="97"/>
      <c r="F214" s="113">
        <f>VLOOKUP($T208,Klassenliste!$A$8:$L$32,8)</f>
        <v>0</v>
      </c>
      <c r="G214" s="113">
        <f>VLOOKUP($T208,Klassenliste!$A$8:$M$32,9)</f>
        <v>0</v>
      </c>
      <c r="H214" s="97"/>
      <c r="I214" s="113">
        <f>VLOOKUP($T208,Klassenliste!$A$8:$P$32,12)</f>
        <v>0</v>
      </c>
      <c r="J214" s="113">
        <f>VLOOKUP($T208,Klassenliste!$A$8:$Q$32,13)</f>
        <v>0</v>
      </c>
      <c r="K214" s="104"/>
      <c r="L214" s="113">
        <f>VLOOKUP($T208,Klassenliste!$A$8:$T$32,16)</f>
        <v>0</v>
      </c>
      <c r="M214" s="113">
        <f>VLOOKUP($T208,Klassenliste!$A$8:$U$32,17)</f>
        <v>0</v>
      </c>
      <c r="N214" s="104"/>
      <c r="O214" s="113">
        <f>VLOOKUP($T208,Klassenliste!$A$8:$T$32,20)</f>
        <v>0</v>
      </c>
      <c r="P214" s="113">
        <f>VLOOKUP($T208,Klassenliste!$A$8:$U$32,21)</f>
        <v>0</v>
      </c>
      <c r="Q214" s="109"/>
      <c r="R214" s="113">
        <f>VLOOKUP($T208,Klassenliste!$A$8:$X$32,24)</f>
        <v>0</v>
      </c>
      <c r="S214" s="113">
        <f>VLOOKUP($T208,Klassenliste!$A$8:$Y$32,25)</f>
        <v>0</v>
      </c>
      <c r="T214" s="104"/>
    </row>
    <row r="215" spans="1:23 1026:1027" ht="12.75" customHeight="1">
      <c r="A215" s="168" t="str">
        <f>IF(OR(F214&lt;0,G214&gt;15,I214&lt;0,I214&gt;15,J214&lt;0,J214&gt;15,O214&lt;0,O214&gt;15,P214&lt;0,P214&gt;15,R214&lt;0,R214&gt;15,S214&lt;0,S214&gt;15),"Fehler","")</f>
        <v/>
      </c>
      <c r="B215" s="100"/>
      <c r="C215" s="107"/>
      <c r="D215" s="107"/>
      <c r="E215" s="97"/>
      <c r="F215" s="107"/>
      <c r="G215" s="107"/>
      <c r="H215" s="97"/>
      <c r="I215" s="97"/>
      <c r="J215" s="97"/>
      <c r="K215" s="107"/>
      <c r="L215" s="97"/>
      <c r="M215" s="97"/>
      <c r="N215" s="107"/>
      <c r="O215" s="97"/>
      <c r="P215" s="97"/>
      <c r="Q215" s="107"/>
      <c r="R215" s="97"/>
      <c r="S215" s="97"/>
      <c r="T215" s="107"/>
      <c r="W215" s="11"/>
    </row>
    <row r="216" spans="1:23 1026:1027" ht="12.75" customHeight="1">
      <c r="A216" s="169"/>
      <c r="B216" s="101"/>
      <c r="C216" s="114">
        <v>0.4</v>
      </c>
      <c r="D216" s="115">
        <v>0.6</v>
      </c>
      <c r="E216" s="97"/>
      <c r="F216" s="114">
        <v>0.4</v>
      </c>
      <c r="G216" s="115">
        <v>0.6</v>
      </c>
      <c r="H216" s="97"/>
      <c r="I216" s="114">
        <v>0.4</v>
      </c>
      <c r="J216" s="115">
        <v>0.6</v>
      </c>
      <c r="K216" s="107"/>
      <c r="L216" s="114">
        <v>0.4</v>
      </c>
      <c r="M216" s="115">
        <v>0.6</v>
      </c>
      <c r="N216" s="107"/>
      <c r="O216" s="114">
        <v>0.4</v>
      </c>
      <c r="P216" s="115">
        <v>0.6</v>
      </c>
      <c r="Q216" s="107"/>
      <c r="R216" s="114">
        <v>0.4</v>
      </c>
      <c r="S216" s="115">
        <v>0.6</v>
      </c>
      <c r="T216" s="107"/>
    </row>
    <row r="217" spans="1:23 1026:1027" ht="12" customHeight="1">
      <c r="A217" s="165"/>
      <c r="B217" s="97"/>
      <c r="C217" s="97"/>
      <c r="D217" s="97"/>
      <c r="E217" s="97"/>
      <c r="F217" s="97"/>
      <c r="G217" s="97"/>
      <c r="H217" s="97"/>
      <c r="I217" s="97"/>
      <c r="J217" s="97"/>
      <c r="K217" s="107"/>
      <c r="L217" s="104"/>
      <c r="M217" s="104"/>
      <c r="N217" s="107"/>
      <c r="O217" s="104"/>
      <c r="P217" s="104"/>
      <c r="Q217" s="107"/>
      <c r="R217" s="104"/>
      <c r="S217" s="104"/>
      <c r="T217" s="107"/>
    </row>
    <row r="218" spans="1:23 1026:1027" ht="12" customHeight="1">
      <c r="A218" s="165"/>
      <c r="B218" s="97"/>
      <c r="C218" s="97"/>
      <c r="D218" s="97"/>
      <c r="E218" s="97"/>
      <c r="F218" s="97"/>
      <c r="G218" s="97"/>
      <c r="H218" s="97"/>
      <c r="I218" s="97"/>
      <c r="J218" s="97"/>
      <c r="K218" s="107"/>
      <c r="L218" s="104"/>
      <c r="M218" s="104"/>
      <c r="N218" s="107"/>
      <c r="O218" s="104"/>
      <c r="P218" s="104"/>
      <c r="Q218" s="107"/>
      <c r="R218" s="104"/>
      <c r="S218" s="104"/>
      <c r="T218" s="107"/>
    </row>
    <row r="219" spans="1:23 1026:1027" s="8" customFormat="1">
      <c r="A219" s="165"/>
      <c r="B219" s="97"/>
      <c r="C219" s="99" t="str">
        <f>IF(OR(AND(OR(C214=0,D214=0), (C214*40%+D214*60%)&gt;3),AND(OR(C214&lt;=3,D214&lt;=3), (C214*40%+D214*60%)&gt;4)),"Sperrklausel!","")</f>
        <v/>
      </c>
      <c r="D219" s="116" t="str">
        <f>IF(C219="Sperrklausel!", C220-(C214*0.4+D214*0.6),"")</f>
        <v/>
      </c>
      <c r="E219" s="97"/>
      <c r="F219" s="99" t="str">
        <f>IF(OR(AND(OR(F214=0,G214=0), (F214*40%+G214*60%)&gt;3),AND(OR(F214&lt;=3,G214&lt;=3), (F214*40%+G214*60%)&gt;4)),"Sperrklausel!","")</f>
        <v/>
      </c>
      <c r="G219" s="116" t="str">
        <f>IF(F219="Sperrklausel!", F220-(F214*0.4+G214*0.6),"")</f>
        <v/>
      </c>
      <c r="H219" s="97"/>
      <c r="I219" s="99" t="str">
        <f>IF(OR(AND(OR(I214=0,J214=0), (I214*40%+J214*60%)&gt;3),AND(OR(I214&lt;=3,J214&lt;=3), (I214*40%+J214*60%)&gt;4)),"Sperrklausel!","")</f>
        <v/>
      </c>
      <c r="J219" s="116" t="str">
        <f>IF(I219="Sperrklausel!", I220-(I214*0.4+J214*0.6),"")</f>
        <v/>
      </c>
      <c r="K219" s="104"/>
      <c r="L219" s="99" t="str">
        <f>IF(OR(AND(OR(L214=0,M214=0), (L214*40%+M214*60%)&gt;3),AND(OR(L214&lt;=3,M214&lt;=3), (L214*40%+M214*60%)&gt;4)),"Sperrklausel!","")</f>
        <v/>
      </c>
      <c r="M219" s="116" t="str">
        <f>IF(L219="Sperrklausel!", L220-(L214*0.4+M214*0.6),"")</f>
        <v/>
      </c>
      <c r="N219" s="104"/>
      <c r="O219" s="99" t="str">
        <f>IF(OR(AND(OR(O214=0,P214=0), (O214*40%+P214*60%)&gt;3),AND(OR(O214&lt;=3,P214&lt;=3), (O214*40%+P214*60%)&gt;4)),"Sperrklausel!","")</f>
        <v/>
      </c>
      <c r="P219" s="116" t="str">
        <f>IF(O219="Sperrklausel!", O220-(O214*0.4+P214*0.6),"")</f>
        <v/>
      </c>
      <c r="Q219" s="104"/>
      <c r="R219" s="99" t="str">
        <f>IF(OR(AND(OR(R214=0,S214=0), (R214*40%+S214*60%)&gt;3),AND(OR(R214&lt;=3,S214&lt;=3), (R214*40%+S214*60%)&gt;4)),"Sperrklausel!","")</f>
        <v/>
      </c>
      <c r="S219" s="116" t="str">
        <f>IF(R219="Sperrklausel!", R220-(R214*0.4+S214*0.6),"")</f>
        <v/>
      </c>
      <c r="T219" s="104"/>
      <c r="AML219" s="11"/>
      <c r="AMM219" s="11"/>
    </row>
    <row r="220" spans="1:23 1026:1027" s="8" customFormat="1" ht="15">
      <c r="A220" s="165" t="s">
        <v>4</v>
      </c>
      <c r="B220" s="97"/>
      <c r="C220" s="185" t="str">
        <f>VLOOKUP($T208,Klassenliste!$A$8:$O$32,6)</f>
        <v/>
      </c>
      <c r="D220" s="186"/>
      <c r="E220" s="97"/>
      <c r="F220" s="185" t="str">
        <f>VLOOKUP($T208,Klassenliste!$A$8:$O$32,10)</f>
        <v/>
      </c>
      <c r="G220" s="186"/>
      <c r="H220" s="97"/>
      <c r="I220" s="185" t="str">
        <f>VLOOKUP($T208,Klassenliste!$A$8:$S$32,14)</f>
        <v/>
      </c>
      <c r="J220" s="186"/>
      <c r="K220" s="104"/>
      <c r="L220" s="185" t="str">
        <f>VLOOKUP($T208,Klassenliste!$A$8:$W$32,18)</f>
        <v/>
      </c>
      <c r="M220" s="186"/>
      <c r="N220" s="104"/>
      <c r="O220" s="185" t="str">
        <f>VLOOKUP($T208,Klassenliste!$A$8:$W$32,22)</f>
        <v/>
      </c>
      <c r="P220" s="186"/>
      <c r="Q220" s="104"/>
      <c r="R220" s="185" t="str">
        <f>VLOOKUP($T208,Klassenliste!$A$8:$AA$32,26)</f>
        <v/>
      </c>
      <c r="S220" s="186"/>
      <c r="T220" s="104"/>
      <c r="AML220" s="11"/>
      <c r="AMM220" s="11"/>
    </row>
    <row r="221" spans="1:23 1026:1027" s="8" customFormat="1">
      <c r="A221" s="165"/>
      <c r="B221" s="97"/>
      <c r="C221" s="104"/>
      <c r="D221" s="104"/>
      <c r="E221" s="97"/>
      <c r="F221" s="104"/>
      <c r="G221" s="104"/>
      <c r="H221" s="117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18"/>
      <c r="T221" s="104"/>
      <c r="AML221" s="11"/>
      <c r="AMM221" s="11"/>
    </row>
    <row r="222" spans="1:23 1026:1027" s="8" customFormat="1" ht="12.75" customHeight="1">
      <c r="A222" s="162" t="s">
        <v>5</v>
      </c>
      <c r="B222" s="119"/>
      <c r="C222" s="104"/>
      <c r="D222" s="98">
        <f>Deckblatt!$C$11</f>
        <v>0.1</v>
      </c>
      <c r="E222" s="97"/>
      <c r="F222" s="104"/>
      <c r="G222" s="98">
        <f>Deckblatt!$C$12</f>
        <v>0.19999999999999998</v>
      </c>
      <c r="H222" s="97"/>
      <c r="I222" s="104"/>
      <c r="J222" s="98">
        <f>Deckblatt!$C$13</f>
        <v>0.2</v>
      </c>
      <c r="K222" s="104"/>
      <c r="L222" s="104"/>
      <c r="M222" s="98">
        <f>Deckblatt!$C$14</f>
        <v>0.3</v>
      </c>
      <c r="N222" s="104"/>
      <c r="O222" s="104"/>
      <c r="P222" s="98">
        <f>Deckblatt!$C$15</f>
        <v>0.1</v>
      </c>
      <c r="Q222" s="104"/>
      <c r="R222" s="104"/>
      <c r="S222" s="98">
        <f>Deckblatt!$C$16</f>
        <v>0.1</v>
      </c>
      <c r="T222" s="104"/>
      <c r="AML222" s="11"/>
      <c r="AMM222" s="11"/>
    </row>
    <row r="223" spans="1:23 1026:1027" s="8" customFormat="1">
      <c r="A223" s="165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104"/>
      <c r="M223" s="104"/>
      <c r="N223" s="97"/>
      <c r="O223" s="104"/>
      <c r="P223" s="104"/>
      <c r="Q223" s="104"/>
      <c r="R223" s="104"/>
      <c r="S223" s="118"/>
      <c r="T223" s="104"/>
      <c r="AML223" s="11"/>
      <c r="AMM223" s="11"/>
    </row>
    <row r="224" spans="1:23 1026:1027" s="8" customFormat="1">
      <c r="A224" s="166"/>
      <c r="B224" s="104"/>
      <c r="C224" s="97"/>
      <c r="D224" s="97"/>
      <c r="E224" s="97"/>
      <c r="F224" s="97"/>
      <c r="G224" s="97"/>
      <c r="H224" s="97"/>
      <c r="I224" s="97"/>
      <c r="J224" s="97"/>
      <c r="K224" s="97"/>
      <c r="L224" s="104"/>
      <c r="M224" s="104"/>
      <c r="N224" s="97"/>
      <c r="O224" s="104"/>
      <c r="P224" s="104"/>
      <c r="Q224" s="104"/>
      <c r="R224" s="104"/>
      <c r="S224" s="118"/>
      <c r="T224" s="104"/>
      <c r="AML224" s="11"/>
      <c r="AMM224" s="11"/>
    </row>
    <row r="225" spans="1:23 1026:1027" s="8" customFormat="1">
      <c r="A225" s="167" t="s">
        <v>2</v>
      </c>
      <c r="B225" s="97"/>
      <c r="C225" s="97"/>
      <c r="D225" s="104"/>
      <c r="E225" s="97"/>
      <c r="F225" s="97"/>
      <c r="G225" s="97"/>
      <c r="H225" s="97"/>
      <c r="I225" s="97"/>
      <c r="J225" s="97"/>
      <c r="K225" s="97"/>
      <c r="L225" s="104"/>
      <c r="M225" s="104"/>
      <c r="N225" s="97"/>
      <c r="O225" s="104"/>
      <c r="P225" s="104"/>
      <c r="Q225" s="104"/>
      <c r="R225" s="104"/>
      <c r="S225" s="118"/>
      <c r="T225" s="104"/>
      <c r="AML225" s="11"/>
      <c r="AMM225" s="11"/>
    </row>
    <row r="226" spans="1:23 1026:1027" s="8" customFormat="1">
      <c r="A226" s="167"/>
      <c r="B226" s="97"/>
      <c r="C226" s="97"/>
      <c r="D226" s="104"/>
      <c r="E226" s="97"/>
      <c r="F226" s="97"/>
      <c r="G226" s="97"/>
      <c r="H226" s="97"/>
      <c r="I226" s="97"/>
      <c r="J226" s="97"/>
      <c r="K226" s="97"/>
      <c r="L226" s="104"/>
      <c r="M226" s="104"/>
      <c r="N226" s="97"/>
      <c r="O226" s="104"/>
      <c r="P226" s="104"/>
      <c r="Q226" s="104"/>
      <c r="R226" s="104"/>
      <c r="S226" s="118"/>
      <c r="T226" s="104"/>
      <c r="AML226" s="11"/>
      <c r="AMM226" s="11"/>
    </row>
    <row r="227" spans="1:23 1026:1027" s="8" customFormat="1" ht="15">
      <c r="A227" s="170" t="s">
        <v>3</v>
      </c>
      <c r="B227" s="141" t="str">
        <f>VLOOKUP($T208,Klassenliste!$A$8:$AB$32,28)</f>
        <v/>
      </c>
      <c r="C227" s="97"/>
      <c r="D227" s="104"/>
      <c r="E227" s="97"/>
      <c r="F227" s="97"/>
      <c r="G227" s="97"/>
      <c r="H227" s="97"/>
      <c r="I227" s="97"/>
      <c r="J227" s="97"/>
      <c r="K227" s="97"/>
      <c r="L227" s="104"/>
      <c r="M227" s="104"/>
      <c r="N227" s="97"/>
      <c r="O227" s="104"/>
      <c r="P227" s="104"/>
      <c r="Q227" s="104"/>
      <c r="R227" s="104"/>
      <c r="S227" s="118"/>
      <c r="T227" s="104"/>
      <c r="AML227" s="11"/>
      <c r="AMM227" s="11"/>
    </row>
    <row r="228" spans="1:23 1026:1027" s="8" customFormat="1">
      <c r="A228" s="170"/>
      <c r="B228" s="97"/>
      <c r="C228" s="97"/>
      <c r="D228" s="104"/>
      <c r="E228" s="97"/>
      <c r="F228" s="97"/>
      <c r="G228" s="97"/>
      <c r="H228" s="97"/>
      <c r="I228" s="97"/>
      <c r="J228" s="97"/>
      <c r="K228" s="97"/>
      <c r="L228" s="104"/>
      <c r="M228" s="104"/>
      <c r="N228" s="97"/>
      <c r="O228" s="104"/>
      <c r="P228" s="104"/>
      <c r="Q228" s="104"/>
      <c r="R228" s="104"/>
      <c r="S228" s="118"/>
      <c r="T228" s="104"/>
      <c r="AML228" s="11"/>
      <c r="AMM228" s="11"/>
    </row>
    <row r="229" spans="1:23 1026:1027" s="8" customFormat="1" ht="15">
      <c r="A229" s="170" t="s">
        <v>9</v>
      </c>
      <c r="B229" s="102" t="str">
        <f>VLOOKUP($T208,Klassenliste!$A$8:$AC$32,29)</f>
        <v/>
      </c>
      <c r="C229" s="97"/>
      <c r="D229" s="104"/>
      <c r="E229" s="97"/>
      <c r="F229" s="97"/>
      <c r="G229" s="97"/>
      <c r="H229" s="97"/>
      <c r="I229" s="97"/>
      <c r="J229" s="97"/>
      <c r="K229" s="97"/>
      <c r="L229" s="104"/>
      <c r="M229" s="104"/>
      <c r="N229" s="97"/>
      <c r="O229" s="104"/>
      <c r="P229" s="104"/>
      <c r="Q229" s="104"/>
      <c r="R229" s="104"/>
      <c r="S229" s="118"/>
      <c r="T229" s="120"/>
      <c r="U229" s="24"/>
      <c r="V229" s="24"/>
      <c r="W229" s="24"/>
      <c r="AML229" s="11"/>
      <c r="AMM229" s="11"/>
    </row>
    <row r="230" spans="1:23 1026:1027" s="8" customFormat="1" ht="99.95" customHeight="1">
      <c r="A230" s="165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104"/>
      <c r="M230" s="104"/>
      <c r="N230" s="97"/>
      <c r="O230" s="104"/>
      <c r="P230" s="104"/>
      <c r="Q230" s="104"/>
      <c r="R230" s="104"/>
      <c r="S230" s="118"/>
      <c r="T230" s="120"/>
      <c r="U230" s="24"/>
      <c r="V230" s="24"/>
      <c r="AML230" s="11"/>
      <c r="AMM230" s="11"/>
    </row>
    <row r="231" spans="1:23 1026:1027" ht="20.25">
      <c r="A231" s="187" t="str">
        <f>$A$1</f>
        <v xml:space="preserve">Abiturprüfung für andere Bewerberinnen und Bewerber (4. Fach); Mod. Fremdspr.: ; </v>
      </c>
      <c r="B231" s="103"/>
      <c r="C231" s="129"/>
      <c r="D231" s="104"/>
      <c r="E231" s="104"/>
      <c r="F231" s="104"/>
      <c r="G231" s="104"/>
      <c r="H231" s="104"/>
      <c r="I231" s="104"/>
      <c r="J231" s="126"/>
      <c r="K231" s="104"/>
      <c r="L231" s="128"/>
      <c r="M231" s="106"/>
      <c r="N231" s="104"/>
      <c r="O231" s="128"/>
      <c r="P231" s="106"/>
      <c r="Q231" s="106"/>
      <c r="R231" s="106"/>
      <c r="S231" s="104"/>
      <c r="T231" s="123">
        <v>11</v>
      </c>
    </row>
    <row r="232" spans="1:23 1026:1027" ht="15.75">
      <c r="A232" s="163" t="str">
        <f>CONCATENATE("Name: ",VLOOKUP($T231,Klassenliste!$A$8:$B$32,2),", ",VLOOKUP($T231,Klassenliste!$A$8:$C$32,3))</f>
        <v xml:space="preserve">Name: , </v>
      </c>
      <c r="B232" s="127"/>
      <c r="C232" s="104"/>
      <c r="D232" s="104"/>
      <c r="E232" s="104"/>
      <c r="F232" s="104"/>
      <c r="G232" s="104"/>
      <c r="H232" s="104"/>
      <c r="I232" s="104"/>
      <c r="J232" s="122"/>
      <c r="K232" s="105"/>
      <c r="L232" s="104"/>
      <c r="M232" s="121"/>
      <c r="N232" s="105"/>
      <c r="O232" s="104"/>
      <c r="P232" s="121"/>
      <c r="Q232" s="109"/>
      <c r="R232" s="111"/>
      <c r="S232" s="104"/>
      <c r="T232" s="104"/>
    </row>
    <row r="233" spans="1:23 1026:1027">
      <c r="A233" s="16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21"/>
      <c r="N233" s="104"/>
      <c r="O233" s="104"/>
      <c r="P233" s="121"/>
      <c r="Q233" s="109"/>
      <c r="R233" s="111"/>
      <c r="S233" s="104"/>
      <c r="T233" s="104"/>
    </row>
    <row r="234" spans="1:23 1026:1027" ht="15" customHeight="1">
      <c r="A234" s="165"/>
      <c r="B234" s="97"/>
      <c r="C234" s="140" t="str">
        <f>Deckblatt!$B$11</f>
        <v>A 1</v>
      </c>
      <c r="D234" s="109"/>
      <c r="E234" s="110"/>
      <c r="F234" s="140" t="str">
        <f>Deckblatt!$B$12</f>
        <v>A 2</v>
      </c>
      <c r="G234" s="108"/>
      <c r="H234" s="108"/>
      <c r="I234" s="140" t="str">
        <f>Deckblatt!$B$13</f>
        <v>B</v>
      </c>
      <c r="J234" s="108"/>
      <c r="K234" s="104"/>
      <c r="L234" s="140" t="str">
        <f>Deckblatt!$B$14</f>
        <v>C</v>
      </c>
      <c r="M234" s="108"/>
      <c r="N234" s="104"/>
      <c r="O234" s="140" t="str">
        <f>Deckblatt!$B$15</f>
        <v>D 1</v>
      </c>
      <c r="P234" s="108"/>
      <c r="Q234" s="109"/>
      <c r="R234" s="140" t="str">
        <f>Deckblatt!$B$16</f>
        <v>D 2</v>
      </c>
      <c r="S234" s="109"/>
      <c r="T234" s="104"/>
    </row>
    <row r="235" spans="1:23 1026:1027" ht="6.75" customHeight="1">
      <c r="B235" s="104"/>
      <c r="C235" s="104"/>
      <c r="D235" s="104"/>
      <c r="E235" s="104"/>
      <c r="F235" s="104"/>
      <c r="G235" s="104"/>
      <c r="H235" s="104"/>
      <c r="I235" s="104"/>
      <c r="J235" s="104"/>
      <c r="K235" s="107"/>
      <c r="L235" s="109"/>
      <c r="M235" s="111"/>
      <c r="N235" s="107"/>
      <c r="O235" s="109"/>
      <c r="P235" s="111"/>
      <c r="Q235" s="107"/>
      <c r="R235" s="106"/>
      <c r="S235" s="104"/>
      <c r="T235" s="107"/>
    </row>
    <row r="236" spans="1:23 1026:1027" ht="15" customHeight="1">
      <c r="A236" s="165"/>
      <c r="B236" s="97"/>
      <c r="C236" s="104" t="s">
        <v>6</v>
      </c>
      <c r="D236" s="104" t="s">
        <v>7</v>
      </c>
      <c r="E236" s="97"/>
      <c r="F236" s="97" t="s">
        <v>0</v>
      </c>
      <c r="G236" s="97" t="s">
        <v>1</v>
      </c>
      <c r="H236" s="97"/>
      <c r="I236" s="97" t="s">
        <v>0</v>
      </c>
      <c r="J236" s="97" t="s">
        <v>1</v>
      </c>
      <c r="K236" s="104"/>
      <c r="L236" s="97" t="s">
        <v>0</v>
      </c>
      <c r="M236" s="97" t="s">
        <v>1</v>
      </c>
      <c r="N236" s="104"/>
      <c r="O236" s="97" t="s">
        <v>0</v>
      </c>
      <c r="P236" s="97" t="s">
        <v>1</v>
      </c>
      <c r="Q236" s="109"/>
      <c r="R236" s="97" t="s">
        <v>0</v>
      </c>
      <c r="S236" s="97" t="s">
        <v>1</v>
      </c>
      <c r="T236" s="104"/>
    </row>
    <row r="237" spans="1:23 1026:1027">
      <c r="A237" s="167" t="s">
        <v>26</v>
      </c>
      <c r="B237" s="112"/>
      <c r="C237" s="113">
        <f>VLOOKUP($T231,Klassenliste!$A$8:$L$32,4)</f>
        <v>0</v>
      </c>
      <c r="D237" s="113">
        <f>VLOOKUP($T231,Klassenliste!$A$8:$M$32,5)</f>
        <v>0</v>
      </c>
      <c r="E237" s="97"/>
      <c r="F237" s="113">
        <f>VLOOKUP($T231,Klassenliste!$A$8:$L$32,8)</f>
        <v>0</v>
      </c>
      <c r="G237" s="113">
        <f>VLOOKUP($T231,Klassenliste!$A$8:$M$32,9)</f>
        <v>0</v>
      </c>
      <c r="H237" s="97"/>
      <c r="I237" s="113">
        <f>VLOOKUP($T231,Klassenliste!$A$8:$P$32,12)</f>
        <v>0</v>
      </c>
      <c r="J237" s="113">
        <f>VLOOKUP($T231,Klassenliste!$A$8:$Q$32,13)</f>
        <v>0</v>
      </c>
      <c r="K237" s="104"/>
      <c r="L237" s="113">
        <f>VLOOKUP($T231,Klassenliste!$A$8:$T$32,16)</f>
        <v>0</v>
      </c>
      <c r="M237" s="113">
        <f>VLOOKUP($T231,Klassenliste!$A$8:$U$32,17)</f>
        <v>0</v>
      </c>
      <c r="N237" s="104"/>
      <c r="O237" s="113">
        <f>VLOOKUP($T231,Klassenliste!$A$8:$T$32,20)</f>
        <v>0</v>
      </c>
      <c r="P237" s="113">
        <f>VLOOKUP($T231,Klassenliste!$A$8:$U$32,21)</f>
        <v>0</v>
      </c>
      <c r="Q237" s="109"/>
      <c r="R237" s="113">
        <f>VLOOKUP($T231,Klassenliste!$A$8:$X$32,24)</f>
        <v>0</v>
      </c>
      <c r="S237" s="113">
        <f>VLOOKUP($T231,Klassenliste!$A$8:$Y$32,25)</f>
        <v>0</v>
      </c>
      <c r="T237" s="104"/>
    </row>
    <row r="238" spans="1:23 1026:1027" ht="12.75" customHeight="1">
      <c r="A238" s="168" t="str">
        <f>IF(OR(F237&lt;0,G237&gt;15,I237&lt;0,I237&gt;15,J237&lt;0,J237&gt;15,O237&lt;0,O237&gt;15,P237&lt;0,P237&gt;15,R237&lt;0,R237&gt;15,S237&lt;0,S237&gt;15),"Fehler","")</f>
        <v/>
      </c>
      <c r="B238" s="100"/>
      <c r="C238" s="107"/>
      <c r="D238" s="107"/>
      <c r="E238" s="97"/>
      <c r="F238" s="107"/>
      <c r="G238" s="107"/>
      <c r="H238" s="97"/>
      <c r="I238" s="97"/>
      <c r="J238" s="97"/>
      <c r="K238" s="107"/>
      <c r="L238" s="97"/>
      <c r="M238" s="97"/>
      <c r="N238" s="107"/>
      <c r="O238" s="97"/>
      <c r="P238" s="97"/>
      <c r="Q238" s="107"/>
      <c r="R238" s="97"/>
      <c r="S238" s="97"/>
      <c r="T238" s="107"/>
      <c r="W238" s="11"/>
    </row>
    <row r="239" spans="1:23 1026:1027" ht="12.75" customHeight="1">
      <c r="A239" s="169"/>
      <c r="B239" s="101"/>
      <c r="C239" s="114">
        <v>0.4</v>
      </c>
      <c r="D239" s="115">
        <v>0.6</v>
      </c>
      <c r="E239" s="97"/>
      <c r="F239" s="114">
        <v>0.4</v>
      </c>
      <c r="G239" s="115">
        <v>0.6</v>
      </c>
      <c r="H239" s="97"/>
      <c r="I239" s="114">
        <v>0.4</v>
      </c>
      <c r="J239" s="115">
        <v>0.6</v>
      </c>
      <c r="K239" s="107"/>
      <c r="L239" s="114">
        <v>0.4</v>
      </c>
      <c r="M239" s="115">
        <v>0.6</v>
      </c>
      <c r="N239" s="107"/>
      <c r="O239" s="114">
        <v>0.4</v>
      </c>
      <c r="P239" s="115">
        <v>0.6</v>
      </c>
      <c r="Q239" s="107"/>
      <c r="R239" s="114">
        <v>0.4</v>
      </c>
      <c r="S239" s="115">
        <v>0.6</v>
      </c>
      <c r="T239" s="107"/>
    </row>
    <row r="240" spans="1:23 1026:1027" ht="12" customHeight="1">
      <c r="A240" s="165"/>
      <c r="B240" s="97"/>
      <c r="C240" s="97"/>
      <c r="D240" s="97"/>
      <c r="E240" s="97"/>
      <c r="F240" s="97"/>
      <c r="G240" s="97"/>
      <c r="H240" s="97"/>
      <c r="I240" s="97"/>
      <c r="J240" s="97"/>
      <c r="K240" s="107"/>
      <c r="L240" s="104"/>
      <c r="M240" s="104"/>
      <c r="N240" s="107"/>
      <c r="O240" s="104"/>
      <c r="P240" s="104"/>
      <c r="Q240" s="107"/>
      <c r="R240" s="104"/>
      <c r="S240" s="104"/>
      <c r="T240" s="107"/>
    </row>
    <row r="241" spans="1:23 1026:1027" ht="12" customHeight="1">
      <c r="A241" s="165"/>
      <c r="B241" s="97"/>
      <c r="C241" s="97"/>
      <c r="D241" s="97"/>
      <c r="E241" s="97"/>
      <c r="F241" s="97"/>
      <c r="G241" s="97"/>
      <c r="H241" s="97"/>
      <c r="I241" s="97"/>
      <c r="J241" s="97"/>
      <c r="K241" s="107"/>
      <c r="L241" s="104"/>
      <c r="M241" s="104"/>
      <c r="N241" s="107"/>
      <c r="O241" s="104"/>
      <c r="P241" s="104"/>
      <c r="Q241" s="107"/>
      <c r="R241" s="104"/>
      <c r="S241" s="104"/>
      <c r="T241" s="107"/>
    </row>
    <row r="242" spans="1:23 1026:1027" s="8" customFormat="1">
      <c r="A242" s="165"/>
      <c r="B242" s="97"/>
      <c r="C242" s="99" t="str">
        <f>IF(OR(AND(OR(C237=0,D237=0), (C237*40%+D237*60%)&gt;3),AND(OR(C237&lt;=3,D237&lt;=3), (C237*40%+D237*60%)&gt;4)),"Sperrklausel!","")</f>
        <v/>
      </c>
      <c r="D242" s="116" t="str">
        <f>IF(C242="Sperrklausel!", C243-(C237*0.4+D237*0.6),"")</f>
        <v/>
      </c>
      <c r="E242" s="97"/>
      <c r="F242" s="99" t="str">
        <f>IF(OR(AND(OR(F237=0,G237=0), (F237*40%+G237*60%)&gt;3),AND(OR(F237&lt;=3,G237&lt;=3), (F237*40%+G237*60%)&gt;4)),"Sperrklausel!","")</f>
        <v/>
      </c>
      <c r="G242" s="116" t="str">
        <f>IF(F242="Sperrklausel!", F243-(F237*0.4+G237*0.6),"")</f>
        <v/>
      </c>
      <c r="H242" s="97"/>
      <c r="I242" s="99" t="str">
        <f>IF(OR(AND(OR(I237=0,J237=0), (I237*40%+J237*60%)&gt;3),AND(OR(I237&lt;=3,J237&lt;=3), (I237*40%+J237*60%)&gt;4)),"Sperrklausel!","")</f>
        <v/>
      </c>
      <c r="J242" s="116" t="str">
        <f>IF(I242="Sperrklausel!", I243-(I237*0.4+J237*0.6),"")</f>
        <v/>
      </c>
      <c r="K242" s="104"/>
      <c r="L242" s="99" t="str">
        <f>IF(OR(AND(OR(L237=0,M237=0), (L237*40%+M237*60%)&gt;3),AND(OR(L237&lt;=3,M237&lt;=3), (L237*40%+M237*60%)&gt;4)),"Sperrklausel!","")</f>
        <v/>
      </c>
      <c r="M242" s="116" t="str">
        <f>IF(L242="Sperrklausel!", L243-(L237*0.4+M237*0.6),"")</f>
        <v/>
      </c>
      <c r="N242" s="104"/>
      <c r="O242" s="99" t="str">
        <f>IF(OR(AND(OR(O237=0,P237=0), (O237*40%+P237*60%)&gt;3),AND(OR(O237&lt;=3,P237&lt;=3), (O237*40%+P237*60%)&gt;4)),"Sperrklausel!","")</f>
        <v/>
      </c>
      <c r="P242" s="116" t="str">
        <f>IF(O242="Sperrklausel!", O243-(O237*0.4+P237*0.6),"")</f>
        <v/>
      </c>
      <c r="Q242" s="104"/>
      <c r="R242" s="99" t="str">
        <f>IF(OR(AND(OR(R237=0,S237=0), (R237*40%+S237*60%)&gt;3),AND(OR(R237&lt;=3,S237&lt;=3), (R237*40%+S237*60%)&gt;4)),"Sperrklausel!","")</f>
        <v/>
      </c>
      <c r="S242" s="116" t="str">
        <f>IF(R242="Sperrklausel!", R243-(R237*0.4+S237*0.6),"")</f>
        <v/>
      </c>
      <c r="T242" s="104"/>
      <c r="AML242" s="11"/>
      <c r="AMM242" s="11"/>
    </row>
    <row r="243" spans="1:23 1026:1027" s="8" customFormat="1" ht="15">
      <c r="A243" s="165" t="s">
        <v>4</v>
      </c>
      <c r="B243" s="97"/>
      <c r="C243" s="185" t="str">
        <f>VLOOKUP($T231,Klassenliste!$A$8:$O$32,6)</f>
        <v/>
      </c>
      <c r="D243" s="186"/>
      <c r="E243" s="97"/>
      <c r="F243" s="185" t="str">
        <f>VLOOKUP($T231,Klassenliste!$A$8:$O$32,10)</f>
        <v/>
      </c>
      <c r="G243" s="186"/>
      <c r="H243" s="97"/>
      <c r="I243" s="185" t="str">
        <f>VLOOKUP($T231,Klassenliste!$A$8:$S$32,14)</f>
        <v/>
      </c>
      <c r="J243" s="186"/>
      <c r="K243" s="104"/>
      <c r="L243" s="185" t="str">
        <f>VLOOKUP($T231,Klassenliste!$A$8:$W$32,18)</f>
        <v/>
      </c>
      <c r="M243" s="186"/>
      <c r="N243" s="104"/>
      <c r="O243" s="185" t="str">
        <f>VLOOKUP($T231,Klassenliste!$A$8:$W$32,22)</f>
        <v/>
      </c>
      <c r="P243" s="186"/>
      <c r="Q243" s="104"/>
      <c r="R243" s="185" t="str">
        <f>VLOOKUP($T231,Klassenliste!$A$8:$AA$32,26)</f>
        <v/>
      </c>
      <c r="S243" s="186"/>
      <c r="T243" s="104"/>
      <c r="AML243" s="11"/>
      <c r="AMM243" s="11"/>
    </row>
    <row r="244" spans="1:23 1026:1027" s="8" customFormat="1">
      <c r="A244" s="165"/>
      <c r="B244" s="97"/>
      <c r="C244" s="104"/>
      <c r="D244" s="104"/>
      <c r="E244" s="97"/>
      <c r="F244" s="104"/>
      <c r="G244" s="104"/>
      <c r="H244" s="117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18"/>
      <c r="T244" s="104"/>
      <c r="AML244" s="11"/>
      <c r="AMM244" s="11"/>
    </row>
    <row r="245" spans="1:23 1026:1027" s="8" customFormat="1" ht="12.75" customHeight="1">
      <c r="A245" s="162" t="s">
        <v>5</v>
      </c>
      <c r="B245" s="119"/>
      <c r="C245" s="104"/>
      <c r="D245" s="98">
        <f>Deckblatt!$C$11</f>
        <v>0.1</v>
      </c>
      <c r="E245" s="97"/>
      <c r="F245" s="104"/>
      <c r="G245" s="98">
        <f>Deckblatt!$C$12</f>
        <v>0.19999999999999998</v>
      </c>
      <c r="H245" s="97"/>
      <c r="I245" s="104"/>
      <c r="J245" s="98">
        <f>Deckblatt!$C$13</f>
        <v>0.2</v>
      </c>
      <c r="K245" s="104"/>
      <c r="L245" s="104"/>
      <c r="M245" s="98">
        <f>Deckblatt!$C$14</f>
        <v>0.3</v>
      </c>
      <c r="N245" s="104"/>
      <c r="O245" s="104"/>
      <c r="P245" s="98">
        <f>Deckblatt!$C$15</f>
        <v>0.1</v>
      </c>
      <c r="Q245" s="104"/>
      <c r="R245" s="104"/>
      <c r="S245" s="98">
        <f>Deckblatt!$C$16</f>
        <v>0.1</v>
      </c>
      <c r="T245" s="104"/>
      <c r="AML245" s="11"/>
      <c r="AMM245" s="11"/>
    </row>
    <row r="246" spans="1:23 1026:1027" s="8" customFormat="1">
      <c r="A246" s="165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104"/>
      <c r="M246" s="104"/>
      <c r="N246" s="97"/>
      <c r="O246" s="104"/>
      <c r="P246" s="104"/>
      <c r="Q246" s="104"/>
      <c r="R246" s="104"/>
      <c r="S246" s="118"/>
      <c r="T246" s="104"/>
      <c r="AML246" s="11"/>
      <c r="AMM246" s="11"/>
    </row>
    <row r="247" spans="1:23 1026:1027" s="8" customFormat="1">
      <c r="A247" s="166"/>
      <c r="B247" s="104"/>
      <c r="C247" s="97"/>
      <c r="D247" s="97"/>
      <c r="E247" s="97"/>
      <c r="F247" s="97"/>
      <c r="G247" s="97"/>
      <c r="H247" s="97"/>
      <c r="I247" s="97"/>
      <c r="J247" s="97"/>
      <c r="K247" s="97"/>
      <c r="L247" s="104"/>
      <c r="M247" s="104"/>
      <c r="N247" s="97"/>
      <c r="O247" s="104"/>
      <c r="P247" s="104"/>
      <c r="Q247" s="104"/>
      <c r="R247" s="104"/>
      <c r="S247" s="118"/>
      <c r="T247" s="104"/>
      <c r="AML247" s="11"/>
      <c r="AMM247" s="11"/>
    </row>
    <row r="248" spans="1:23 1026:1027" s="8" customFormat="1">
      <c r="A248" s="167" t="s">
        <v>2</v>
      </c>
      <c r="B248" s="97"/>
      <c r="C248" s="97"/>
      <c r="D248" s="104"/>
      <c r="E248" s="97"/>
      <c r="F248" s="97"/>
      <c r="G248" s="97"/>
      <c r="H248" s="97"/>
      <c r="I248" s="97"/>
      <c r="J248" s="97"/>
      <c r="K248" s="97"/>
      <c r="L248" s="104"/>
      <c r="M248" s="104"/>
      <c r="N248" s="97"/>
      <c r="O248" s="104"/>
      <c r="P248" s="104"/>
      <c r="Q248" s="104"/>
      <c r="R248" s="104"/>
      <c r="S248" s="118"/>
      <c r="T248" s="104"/>
      <c r="AML248" s="11"/>
      <c r="AMM248" s="11"/>
    </row>
    <row r="249" spans="1:23 1026:1027" s="8" customFormat="1">
      <c r="A249" s="167"/>
      <c r="B249" s="97"/>
      <c r="C249" s="97"/>
      <c r="D249" s="104"/>
      <c r="E249" s="97"/>
      <c r="F249" s="97"/>
      <c r="G249" s="97"/>
      <c r="H249" s="97"/>
      <c r="I249" s="97"/>
      <c r="J249" s="97"/>
      <c r="K249" s="97"/>
      <c r="L249" s="104"/>
      <c r="M249" s="104"/>
      <c r="N249" s="97"/>
      <c r="O249" s="104"/>
      <c r="P249" s="104"/>
      <c r="Q249" s="104"/>
      <c r="R249" s="104"/>
      <c r="S249" s="118"/>
      <c r="T249" s="104"/>
      <c r="AML249" s="11"/>
      <c r="AMM249" s="11"/>
    </row>
    <row r="250" spans="1:23 1026:1027" s="8" customFormat="1" ht="15">
      <c r="A250" s="170" t="s">
        <v>3</v>
      </c>
      <c r="B250" s="141" t="str">
        <f>VLOOKUP($T231,Klassenliste!$A$8:$AB$32,28)</f>
        <v/>
      </c>
      <c r="C250" s="97"/>
      <c r="D250" s="104"/>
      <c r="E250" s="97"/>
      <c r="F250" s="97"/>
      <c r="G250" s="97"/>
      <c r="H250" s="97"/>
      <c r="I250" s="97"/>
      <c r="J250" s="97"/>
      <c r="K250" s="97"/>
      <c r="L250" s="104"/>
      <c r="M250" s="104"/>
      <c r="N250" s="97"/>
      <c r="O250" s="104"/>
      <c r="P250" s="104"/>
      <c r="Q250" s="104"/>
      <c r="R250" s="104"/>
      <c r="S250" s="118"/>
      <c r="T250" s="104"/>
      <c r="AML250" s="11"/>
      <c r="AMM250" s="11"/>
    </row>
    <row r="251" spans="1:23 1026:1027" s="8" customFormat="1">
      <c r="A251" s="170"/>
      <c r="B251" s="97"/>
      <c r="C251" s="97"/>
      <c r="D251" s="104"/>
      <c r="E251" s="97"/>
      <c r="F251" s="97"/>
      <c r="G251" s="97"/>
      <c r="H251" s="97"/>
      <c r="I251" s="97"/>
      <c r="J251" s="97"/>
      <c r="K251" s="97"/>
      <c r="L251" s="104"/>
      <c r="M251" s="104"/>
      <c r="N251" s="97"/>
      <c r="O251" s="104"/>
      <c r="P251" s="104"/>
      <c r="Q251" s="104"/>
      <c r="R251" s="104"/>
      <c r="S251" s="118"/>
      <c r="T251" s="104"/>
      <c r="AML251" s="11"/>
      <c r="AMM251" s="11"/>
    </row>
    <row r="252" spans="1:23 1026:1027" s="8" customFormat="1" ht="15">
      <c r="A252" s="170" t="s">
        <v>9</v>
      </c>
      <c r="B252" s="102" t="str">
        <f>VLOOKUP($T231,Klassenliste!$A$8:$AC$32,29)</f>
        <v/>
      </c>
      <c r="C252" s="97"/>
      <c r="D252" s="104"/>
      <c r="E252" s="97"/>
      <c r="F252" s="97"/>
      <c r="G252" s="97"/>
      <c r="H252" s="97"/>
      <c r="I252" s="97"/>
      <c r="J252" s="97"/>
      <c r="K252" s="97"/>
      <c r="L252" s="104"/>
      <c r="M252" s="104"/>
      <c r="N252" s="97"/>
      <c r="O252" s="104"/>
      <c r="P252" s="104"/>
      <c r="Q252" s="104"/>
      <c r="R252" s="104"/>
      <c r="S252" s="118"/>
      <c r="T252" s="120"/>
      <c r="U252" s="24"/>
      <c r="V252" s="24"/>
      <c r="W252" s="24"/>
      <c r="AML252" s="11"/>
      <c r="AMM252" s="11"/>
    </row>
    <row r="253" spans="1:23 1026:1027" s="8" customFormat="1" ht="99.95" customHeight="1">
      <c r="A253" s="165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104"/>
      <c r="M253" s="104"/>
      <c r="N253" s="97"/>
      <c r="O253" s="104"/>
      <c r="P253" s="104"/>
      <c r="Q253" s="104"/>
      <c r="R253" s="104"/>
      <c r="S253" s="118"/>
      <c r="T253" s="120"/>
      <c r="U253" s="24"/>
      <c r="V253" s="24"/>
      <c r="AML253" s="11"/>
      <c r="AMM253" s="11"/>
    </row>
    <row r="254" spans="1:23 1026:1027" ht="20.25">
      <c r="A254" s="187" t="str">
        <f>$A$1</f>
        <v xml:space="preserve">Abiturprüfung für andere Bewerberinnen und Bewerber (4. Fach); Mod. Fremdspr.: ; </v>
      </c>
      <c r="B254" s="103"/>
      <c r="C254" s="129"/>
      <c r="D254" s="104"/>
      <c r="E254" s="104"/>
      <c r="F254" s="104"/>
      <c r="G254" s="104"/>
      <c r="H254" s="104"/>
      <c r="I254" s="104"/>
      <c r="J254" s="126"/>
      <c r="K254" s="104"/>
      <c r="L254" s="128"/>
      <c r="M254" s="106"/>
      <c r="N254" s="104"/>
      <c r="O254" s="128"/>
      <c r="P254" s="106"/>
      <c r="Q254" s="106"/>
      <c r="R254" s="106"/>
      <c r="S254" s="104"/>
      <c r="T254" s="123">
        <v>12</v>
      </c>
    </row>
    <row r="255" spans="1:23 1026:1027" ht="15.75">
      <c r="A255" s="163" t="str">
        <f>CONCATENATE("Name: ",VLOOKUP($T254,Klassenliste!$A$8:$B$32,2),", ",VLOOKUP($T254,Klassenliste!$A$8:$C$32,3))</f>
        <v xml:space="preserve">Name: , </v>
      </c>
      <c r="B255" s="127"/>
      <c r="C255" s="104"/>
      <c r="D255" s="104"/>
      <c r="E255" s="104"/>
      <c r="F255" s="104"/>
      <c r="G255" s="104"/>
      <c r="H255" s="104"/>
      <c r="I255" s="104"/>
      <c r="J255" s="122"/>
      <c r="K255" s="105"/>
      <c r="L255" s="104"/>
      <c r="M255" s="121"/>
      <c r="N255" s="105"/>
      <c r="O255" s="104"/>
      <c r="P255" s="121"/>
      <c r="Q255" s="109"/>
      <c r="R255" s="111"/>
      <c r="S255" s="104"/>
      <c r="T255" s="104"/>
    </row>
    <row r="256" spans="1:23 1026:1027">
      <c r="A256" s="16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21"/>
      <c r="N256" s="104"/>
      <c r="O256" s="104"/>
      <c r="P256" s="121"/>
      <c r="Q256" s="109"/>
      <c r="R256" s="111"/>
      <c r="S256" s="104"/>
      <c r="T256" s="104"/>
    </row>
    <row r="257" spans="1:23 1026:1027" ht="15" customHeight="1">
      <c r="A257" s="165"/>
      <c r="B257" s="97"/>
      <c r="C257" s="140" t="str">
        <f>Deckblatt!$B$11</f>
        <v>A 1</v>
      </c>
      <c r="D257" s="109"/>
      <c r="E257" s="110"/>
      <c r="F257" s="140" t="str">
        <f>Deckblatt!$B$12</f>
        <v>A 2</v>
      </c>
      <c r="G257" s="108"/>
      <c r="H257" s="108"/>
      <c r="I257" s="140" t="str">
        <f>Deckblatt!$B$13</f>
        <v>B</v>
      </c>
      <c r="J257" s="108"/>
      <c r="K257" s="104"/>
      <c r="L257" s="140" t="str">
        <f>Deckblatt!$B$14</f>
        <v>C</v>
      </c>
      <c r="M257" s="108"/>
      <c r="N257" s="104"/>
      <c r="O257" s="140" t="str">
        <f>Deckblatt!$B$15</f>
        <v>D 1</v>
      </c>
      <c r="P257" s="108"/>
      <c r="Q257" s="109"/>
      <c r="R257" s="140" t="str">
        <f>Deckblatt!$B$16</f>
        <v>D 2</v>
      </c>
      <c r="S257" s="109"/>
      <c r="T257" s="104"/>
    </row>
    <row r="258" spans="1:23 1026:1027" ht="6.75" customHeight="1">
      <c r="B258" s="104"/>
      <c r="C258" s="104"/>
      <c r="D258" s="104"/>
      <c r="E258" s="104"/>
      <c r="F258" s="104"/>
      <c r="G258" s="104"/>
      <c r="H258" s="104"/>
      <c r="I258" s="104"/>
      <c r="J258" s="104"/>
      <c r="K258" s="107"/>
      <c r="L258" s="109"/>
      <c r="M258" s="111"/>
      <c r="N258" s="107"/>
      <c r="O258" s="109"/>
      <c r="P258" s="111"/>
      <c r="Q258" s="107"/>
      <c r="R258" s="106"/>
      <c r="S258" s="104"/>
      <c r="T258" s="107"/>
    </row>
    <row r="259" spans="1:23 1026:1027" ht="15" customHeight="1">
      <c r="A259" s="165"/>
      <c r="B259" s="97"/>
      <c r="C259" s="104" t="s">
        <v>6</v>
      </c>
      <c r="D259" s="104" t="s">
        <v>7</v>
      </c>
      <c r="E259" s="97"/>
      <c r="F259" s="97" t="s">
        <v>0</v>
      </c>
      <c r="G259" s="97" t="s">
        <v>1</v>
      </c>
      <c r="H259" s="97"/>
      <c r="I259" s="97" t="s">
        <v>0</v>
      </c>
      <c r="J259" s="97" t="s">
        <v>1</v>
      </c>
      <c r="K259" s="104"/>
      <c r="L259" s="97" t="s">
        <v>0</v>
      </c>
      <c r="M259" s="97" t="s">
        <v>1</v>
      </c>
      <c r="N259" s="104"/>
      <c r="O259" s="97" t="s">
        <v>0</v>
      </c>
      <c r="P259" s="97" t="s">
        <v>1</v>
      </c>
      <c r="Q259" s="109"/>
      <c r="R259" s="97" t="s">
        <v>0</v>
      </c>
      <c r="S259" s="97" t="s">
        <v>1</v>
      </c>
      <c r="T259" s="104"/>
    </row>
    <row r="260" spans="1:23 1026:1027">
      <c r="A260" s="167" t="s">
        <v>26</v>
      </c>
      <c r="B260" s="112"/>
      <c r="C260" s="113">
        <f>VLOOKUP($T254,Klassenliste!$A$8:$L$32,4)</f>
        <v>0</v>
      </c>
      <c r="D260" s="113">
        <f>VLOOKUP($T254,Klassenliste!$A$8:$M$32,5)</f>
        <v>0</v>
      </c>
      <c r="E260" s="97"/>
      <c r="F260" s="113">
        <f>VLOOKUP($T254,Klassenliste!$A$8:$L$32,8)</f>
        <v>0</v>
      </c>
      <c r="G260" s="113">
        <f>VLOOKUP($T254,Klassenliste!$A$8:$M$32,9)</f>
        <v>0</v>
      </c>
      <c r="H260" s="97"/>
      <c r="I260" s="113">
        <f>VLOOKUP($T254,Klassenliste!$A$8:$P$32,12)</f>
        <v>0</v>
      </c>
      <c r="J260" s="113">
        <f>VLOOKUP($T254,Klassenliste!$A$8:$Q$32,13)</f>
        <v>0</v>
      </c>
      <c r="K260" s="104"/>
      <c r="L260" s="113">
        <f>VLOOKUP($T254,Klassenliste!$A$8:$T$32,16)</f>
        <v>0</v>
      </c>
      <c r="M260" s="113">
        <f>VLOOKUP($T254,Klassenliste!$A$8:$U$32,17)</f>
        <v>0</v>
      </c>
      <c r="N260" s="104"/>
      <c r="O260" s="113">
        <f>VLOOKUP($T254,Klassenliste!$A$8:$T$32,20)</f>
        <v>0</v>
      </c>
      <c r="P260" s="113">
        <f>VLOOKUP($T254,Klassenliste!$A$8:$U$32,21)</f>
        <v>0</v>
      </c>
      <c r="Q260" s="109"/>
      <c r="R260" s="113">
        <f>VLOOKUP($T254,Klassenliste!$A$8:$X$32,24)</f>
        <v>0</v>
      </c>
      <c r="S260" s="113">
        <f>VLOOKUP($T254,Klassenliste!$A$8:$Y$32,25)</f>
        <v>0</v>
      </c>
      <c r="T260" s="104"/>
    </row>
    <row r="261" spans="1:23 1026:1027" ht="12.75" customHeight="1">
      <c r="A261" s="168" t="str">
        <f>IF(OR(F260&lt;0,G260&gt;15,I260&lt;0,I260&gt;15,J260&lt;0,J260&gt;15,O260&lt;0,O260&gt;15,P260&lt;0,P260&gt;15,R260&lt;0,R260&gt;15,S260&lt;0,S260&gt;15),"Fehler","")</f>
        <v/>
      </c>
      <c r="B261" s="100"/>
      <c r="C261" s="107"/>
      <c r="D261" s="107"/>
      <c r="E261" s="97"/>
      <c r="F261" s="107"/>
      <c r="G261" s="107"/>
      <c r="H261" s="97"/>
      <c r="I261" s="97"/>
      <c r="J261" s="97"/>
      <c r="K261" s="107"/>
      <c r="L261" s="97"/>
      <c r="M261" s="97"/>
      <c r="N261" s="107"/>
      <c r="O261" s="97"/>
      <c r="P261" s="97"/>
      <c r="Q261" s="107"/>
      <c r="R261" s="97"/>
      <c r="S261" s="97"/>
      <c r="T261" s="107"/>
      <c r="W261" s="11"/>
    </row>
    <row r="262" spans="1:23 1026:1027" ht="12.75" customHeight="1">
      <c r="A262" s="169"/>
      <c r="B262" s="101"/>
      <c r="C262" s="114">
        <v>0.4</v>
      </c>
      <c r="D262" s="115">
        <v>0.6</v>
      </c>
      <c r="E262" s="97"/>
      <c r="F262" s="114">
        <v>0.4</v>
      </c>
      <c r="G262" s="115">
        <v>0.6</v>
      </c>
      <c r="H262" s="97"/>
      <c r="I262" s="114">
        <v>0.4</v>
      </c>
      <c r="J262" s="115">
        <v>0.6</v>
      </c>
      <c r="K262" s="107"/>
      <c r="L262" s="114">
        <v>0.4</v>
      </c>
      <c r="M262" s="115">
        <v>0.6</v>
      </c>
      <c r="N262" s="107"/>
      <c r="O262" s="114">
        <v>0.4</v>
      </c>
      <c r="P262" s="115">
        <v>0.6</v>
      </c>
      <c r="Q262" s="107"/>
      <c r="R262" s="114">
        <v>0.4</v>
      </c>
      <c r="S262" s="115">
        <v>0.6</v>
      </c>
      <c r="T262" s="107"/>
    </row>
    <row r="263" spans="1:23 1026:1027" ht="12" customHeight="1">
      <c r="A263" s="165"/>
      <c r="B263" s="97"/>
      <c r="C263" s="97"/>
      <c r="D263" s="97"/>
      <c r="E263" s="97"/>
      <c r="F263" s="97"/>
      <c r="G263" s="97"/>
      <c r="H263" s="97"/>
      <c r="I263" s="97"/>
      <c r="J263" s="97"/>
      <c r="K263" s="107"/>
      <c r="L263" s="104"/>
      <c r="M263" s="104"/>
      <c r="N263" s="107"/>
      <c r="O263" s="104"/>
      <c r="P263" s="104"/>
      <c r="Q263" s="107"/>
      <c r="R263" s="104"/>
      <c r="S263" s="104"/>
      <c r="T263" s="107"/>
    </row>
    <row r="264" spans="1:23 1026:1027" ht="12" customHeight="1">
      <c r="A264" s="165"/>
      <c r="B264" s="97"/>
      <c r="C264" s="97"/>
      <c r="D264" s="97"/>
      <c r="E264" s="97"/>
      <c r="F264" s="97"/>
      <c r="G264" s="97"/>
      <c r="H264" s="97"/>
      <c r="I264" s="97"/>
      <c r="J264" s="97"/>
      <c r="K264" s="107"/>
      <c r="L264" s="104"/>
      <c r="M264" s="104"/>
      <c r="N264" s="107"/>
      <c r="O264" s="104"/>
      <c r="P264" s="104"/>
      <c r="Q264" s="107"/>
      <c r="R264" s="104"/>
      <c r="S264" s="104"/>
      <c r="T264" s="107"/>
    </row>
    <row r="265" spans="1:23 1026:1027" s="8" customFormat="1">
      <c r="A265" s="165"/>
      <c r="B265" s="97"/>
      <c r="C265" s="99" t="str">
        <f>IF(OR(AND(OR(C260=0,D260=0), (C260*40%+D260*60%)&gt;3),AND(OR(C260&lt;=3,D260&lt;=3), (C260*40%+D260*60%)&gt;4)),"Sperrklausel!","")</f>
        <v/>
      </c>
      <c r="D265" s="116" t="str">
        <f>IF(C265="Sperrklausel!", C266-(C260*0.4+D260*0.6),"")</f>
        <v/>
      </c>
      <c r="E265" s="97"/>
      <c r="F265" s="99" t="str">
        <f>IF(OR(AND(OR(F260=0,G260=0), (F260*40%+G260*60%)&gt;3),AND(OR(F260&lt;=3,G260&lt;=3), (F260*40%+G260*60%)&gt;4)),"Sperrklausel!","")</f>
        <v/>
      </c>
      <c r="G265" s="116" t="str">
        <f>IF(F265="Sperrklausel!", F266-(F260*0.4+G260*0.6),"")</f>
        <v/>
      </c>
      <c r="H265" s="97"/>
      <c r="I265" s="99" t="str">
        <f>IF(OR(AND(OR(I260=0,J260=0), (I260*40%+J260*60%)&gt;3),AND(OR(I260&lt;=3,J260&lt;=3), (I260*40%+J260*60%)&gt;4)),"Sperrklausel!","")</f>
        <v/>
      </c>
      <c r="J265" s="116" t="str">
        <f>IF(I265="Sperrklausel!", I266-(I260*0.4+J260*0.6),"")</f>
        <v/>
      </c>
      <c r="K265" s="104"/>
      <c r="L265" s="99" t="str">
        <f>IF(OR(AND(OR(L260=0,M260=0), (L260*40%+M260*60%)&gt;3),AND(OR(L260&lt;=3,M260&lt;=3), (L260*40%+M260*60%)&gt;4)),"Sperrklausel!","")</f>
        <v/>
      </c>
      <c r="M265" s="116" t="str">
        <f>IF(L265="Sperrklausel!", L266-(L260*0.4+M260*0.6),"")</f>
        <v/>
      </c>
      <c r="N265" s="104"/>
      <c r="O265" s="99" t="str">
        <f>IF(OR(AND(OR(O260=0,P260=0), (O260*40%+P260*60%)&gt;3),AND(OR(O260&lt;=3,P260&lt;=3), (O260*40%+P260*60%)&gt;4)),"Sperrklausel!","")</f>
        <v/>
      </c>
      <c r="P265" s="116" t="str">
        <f>IF(O265="Sperrklausel!", O266-(O260*0.4+P260*0.6),"")</f>
        <v/>
      </c>
      <c r="Q265" s="104"/>
      <c r="R265" s="99" t="str">
        <f>IF(OR(AND(OR(R260=0,S260=0), (R260*40%+S260*60%)&gt;3),AND(OR(R260&lt;=3,S260&lt;=3), (R260*40%+S260*60%)&gt;4)),"Sperrklausel!","")</f>
        <v/>
      </c>
      <c r="S265" s="116" t="str">
        <f>IF(R265="Sperrklausel!", R266-(R260*0.4+S260*0.6),"")</f>
        <v/>
      </c>
      <c r="T265" s="104"/>
      <c r="AML265" s="11"/>
      <c r="AMM265" s="11"/>
    </row>
    <row r="266" spans="1:23 1026:1027" s="8" customFormat="1" ht="15">
      <c r="A266" s="165" t="s">
        <v>4</v>
      </c>
      <c r="B266" s="97"/>
      <c r="C266" s="185" t="str">
        <f>VLOOKUP($T254,Klassenliste!$A$8:$O$32,6)</f>
        <v/>
      </c>
      <c r="D266" s="186"/>
      <c r="E266" s="97"/>
      <c r="F266" s="185" t="str">
        <f>VLOOKUP($T254,Klassenliste!$A$8:$O$32,10)</f>
        <v/>
      </c>
      <c r="G266" s="186"/>
      <c r="H266" s="97"/>
      <c r="I266" s="185" t="str">
        <f>VLOOKUP($T254,Klassenliste!$A$8:$S$32,14)</f>
        <v/>
      </c>
      <c r="J266" s="186"/>
      <c r="K266" s="104"/>
      <c r="L266" s="185" t="str">
        <f>VLOOKUP($T254,Klassenliste!$A$8:$W$32,18)</f>
        <v/>
      </c>
      <c r="M266" s="186"/>
      <c r="N266" s="104"/>
      <c r="O266" s="185" t="str">
        <f>VLOOKUP($T254,Klassenliste!$A$8:$W$32,22)</f>
        <v/>
      </c>
      <c r="P266" s="186"/>
      <c r="Q266" s="104"/>
      <c r="R266" s="185" t="str">
        <f>VLOOKUP($T254,Klassenliste!$A$8:$AA$32,26)</f>
        <v/>
      </c>
      <c r="S266" s="186"/>
      <c r="T266" s="104"/>
      <c r="AML266" s="11"/>
      <c r="AMM266" s="11"/>
    </row>
    <row r="267" spans="1:23 1026:1027" s="8" customFormat="1">
      <c r="A267" s="165"/>
      <c r="B267" s="97"/>
      <c r="C267" s="104"/>
      <c r="D267" s="104"/>
      <c r="E267" s="97"/>
      <c r="F267" s="104"/>
      <c r="G267" s="104"/>
      <c r="H267" s="117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18"/>
      <c r="T267" s="104"/>
      <c r="AML267" s="11"/>
      <c r="AMM267" s="11"/>
    </row>
    <row r="268" spans="1:23 1026:1027" s="8" customFormat="1" ht="12.75" customHeight="1">
      <c r="A268" s="162" t="s">
        <v>5</v>
      </c>
      <c r="B268" s="119"/>
      <c r="C268" s="104"/>
      <c r="D268" s="98">
        <f>Deckblatt!$C$11</f>
        <v>0.1</v>
      </c>
      <c r="E268" s="97"/>
      <c r="F268" s="104"/>
      <c r="G268" s="98">
        <f>Deckblatt!$C$12</f>
        <v>0.19999999999999998</v>
      </c>
      <c r="H268" s="97"/>
      <c r="I268" s="104"/>
      <c r="J268" s="98">
        <f>Deckblatt!$C$13</f>
        <v>0.2</v>
      </c>
      <c r="K268" s="104"/>
      <c r="L268" s="104"/>
      <c r="M268" s="98">
        <f>Deckblatt!$C$14</f>
        <v>0.3</v>
      </c>
      <c r="N268" s="104"/>
      <c r="O268" s="104"/>
      <c r="P268" s="98">
        <f>Deckblatt!$C$15</f>
        <v>0.1</v>
      </c>
      <c r="Q268" s="104"/>
      <c r="R268" s="104"/>
      <c r="S268" s="98">
        <f>Deckblatt!$C$16</f>
        <v>0.1</v>
      </c>
      <c r="T268" s="104"/>
      <c r="AML268" s="11"/>
      <c r="AMM268" s="11"/>
    </row>
    <row r="269" spans="1:23 1026:1027" s="8" customFormat="1">
      <c r="A269" s="165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104"/>
      <c r="M269" s="104"/>
      <c r="N269" s="97"/>
      <c r="O269" s="104"/>
      <c r="P269" s="104"/>
      <c r="Q269" s="104"/>
      <c r="R269" s="104"/>
      <c r="S269" s="118"/>
      <c r="T269" s="104"/>
      <c r="AML269" s="11"/>
      <c r="AMM269" s="11"/>
    </row>
    <row r="270" spans="1:23 1026:1027" s="8" customFormat="1">
      <c r="A270" s="166"/>
      <c r="B270" s="104"/>
      <c r="C270" s="97"/>
      <c r="D270" s="97"/>
      <c r="E270" s="97"/>
      <c r="F270" s="97"/>
      <c r="G270" s="97"/>
      <c r="H270" s="97"/>
      <c r="I270" s="97"/>
      <c r="J270" s="97"/>
      <c r="K270" s="97"/>
      <c r="L270" s="104"/>
      <c r="M270" s="104"/>
      <c r="N270" s="97"/>
      <c r="O270" s="104"/>
      <c r="P270" s="104"/>
      <c r="Q270" s="104"/>
      <c r="R270" s="104"/>
      <c r="S270" s="118"/>
      <c r="T270" s="104"/>
      <c r="AML270" s="11"/>
      <c r="AMM270" s="11"/>
    </row>
    <row r="271" spans="1:23 1026:1027" s="8" customFormat="1">
      <c r="A271" s="167" t="s">
        <v>2</v>
      </c>
      <c r="B271" s="97"/>
      <c r="C271" s="97"/>
      <c r="D271" s="104"/>
      <c r="E271" s="97"/>
      <c r="F271" s="97"/>
      <c r="G271" s="97"/>
      <c r="H271" s="97"/>
      <c r="I271" s="97"/>
      <c r="J271" s="97"/>
      <c r="K271" s="97"/>
      <c r="L271" s="104"/>
      <c r="M271" s="104"/>
      <c r="N271" s="97"/>
      <c r="O271" s="104"/>
      <c r="P271" s="104"/>
      <c r="Q271" s="104"/>
      <c r="R271" s="104"/>
      <c r="S271" s="118"/>
      <c r="T271" s="104"/>
      <c r="AML271" s="11"/>
      <c r="AMM271" s="11"/>
    </row>
    <row r="272" spans="1:23 1026:1027" s="8" customFormat="1">
      <c r="A272" s="167"/>
      <c r="B272" s="97"/>
      <c r="C272" s="97"/>
      <c r="D272" s="104"/>
      <c r="E272" s="97"/>
      <c r="F272" s="97"/>
      <c r="G272" s="97"/>
      <c r="H272" s="97"/>
      <c r="I272" s="97"/>
      <c r="J272" s="97"/>
      <c r="K272" s="97"/>
      <c r="L272" s="104"/>
      <c r="M272" s="104"/>
      <c r="N272" s="97"/>
      <c r="O272" s="104"/>
      <c r="P272" s="104"/>
      <c r="Q272" s="104"/>
      <c r="R272" s="104"/>
      <c r="S272" s="118"/>
      <c r="T272" s="104"/>
      <c r="AML272" s="11"/>
      <c r="AMM272" s="11"/>
    </row>
    <row r="273" spans="1:23 1026:1027" s="8" customFormat="1" ht="15">
      <c r="A273" s="170" t="s">
        <v>3</v>
      </c>
      <c r="B273" s="141" t="str">
        <f>VLOOKUP($T254,Klassenliste!$A$8:$AB$32,28)</f>
        <v/>
      </c>
      <c r="C273" s="97"/>
      <c r="D273" s="104"/>
      <c r="E273" s="97"/>
      <c r="F273" s="97"/>
      <c r="G273" s="97"/>
      <c r="H273" s="97"/>
      <c r="I273" s="97"/>
      <c r="J273" s="97"/>
      <c r="K273" s="97"/>
      <c r="L273" s="104"/>
      <c r="M273" s="104"/>
      <c r="N273" s="97"/>
      <c r="O273" s="104"/>
      <c r="P273" s="104"/>
      <c r="Q273" s="104"/>
      <c r="R273" s="104"/>
      <c r="S273" s="118"/>
      <c r="T273" s="104"/>
      <c r="AML273" s="11"/>
      <c r="AMM273" s="11"/>
    </row>
    <row r="274" spans="1:23 1026:1027" s="8" customFormat="1">
      <c r="A274" s="170"/>
      <c r="B274" s="97"/>
      <c r="C274" s="97"/>
      <c r="D274" s="104"/>
      <c r="E274" s="97"/>
      <c r="F274" s="97"/>
      <c r="G274" s="97"/>
      <c r="H274" s="97"/>
      <c r="I274" s="97"/>
      <c r="J274" s="97"/>
      <c r="K274" s="97"/>
      <c r="L274" s="104"/>
      <c r="M274" s="104"/>
      <c r="N274" s="97"/>
      <c r="O274" s="104"/>
      <c r="P274" s="104"/>
      <c r="Q274" s="104"/>
      <c r="R274" s="104"/>
      <c r="S274" s="118"/>
      <c r="T274" s="104"/>
      <c r="AML274" s="11"/>
      <c r="AMM274" s="11"/>
    </row>
    <row r="275" spans="1:23 1026:1027" s="8" customFormat="1" ht="15">
      <c r="A275" s="170" t="s">
        <v>9</v>
      </c>
      <c r="B275" s="102" t="str">
        <f>VLOOKUP($T254,Klassenliste!$A$8:$AC$32,29)</f>
        <v/>
      </c>
      <c r="C275" s="97"/>
      <c r="D275" s="104"/>
      <c r="E275" s="97"/>
      <c r="F275" s="97"/>
      <c r="G275" s="97"/>
      <c r="H275" s="97"/>
      <c r="I275" s="97"/>
      <c r="J275" s="97"/>
      <c r="K275" s="97"/>
      <c r="L275" s="104"/>
      <c r="M275" s="104"/>
      <c r="N275" s="97"/>
      <c r="O275" s="104"/>
      <c r="P275" s="104"/>
      <c r="Q275" s="104"/>
      <c r="R275" s="104"/>
      <c r="S275" s="118"/>
      <c r="T275" s="120"/>
      <c r="U275" s="24"/>
      <c r="V275" s="24"/>
      <c r="W275" s="24"/>
      <c r="AML275" s="11"/>
      <c r="AMM275" s="11"/>
    </row>
    <row r="276" spans="1:23 1026:1027" s="8" customFormat="1" ht="12.75" customHeight="1">
      <c r="A276" s="165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104"/>
      <c r="M276" s="104"/>
      <c r="N276" s="97"/>
      <c r="O276" s="104"/>
      <c r="P276" s="104"/>
      <c r="Q276" s="104"/>
      <c r="R276" s="104"/>
      <c r="S276" s="118"/>
      <c r="T276" s="120"/>
      <c r="U276" s="24"/>
      <c r="V276" s="24"/>
      <c r="AML276" s="11"/>
      <c r="AMM276" s="11"/>
    </row>
    <row r="277" spans="1:23 1026:1027" ht="20.25">
      <c r="A277" s="187" t="str">
        <f>$A$1</f>
        <v xml:space="preserve">Abiturprüfung für andere Bewerberinnen und Bewerber (4. Fach); Mod. Fremdspr.: ; </v>
      </c>
      <c r="B277" s="103"/>
      <c r="C277" s="129"/>
      <c r="D277" s="104"/>
      <c r="E277" s="104"/>
      <c r="F277" s="104"/>
      <c r="G277" s="104"/>
      <c r="H277" s="104"/>
      <c r="I277" s="104"/>
      <c r="J277" s="126"/>
      <c r="K277" s="104"/>
      <c r="L277" s="128"/>
      <c r="M277" s="106"/>
      <c r="N277" s="104"/>
      <c r="O277" s="128"/>
      <c r="P277" s="106"/>
      <c r="Q277" s="106"/>
      <c r="R277" s="106"/>
      <c r="S277" s="104"/>
      <c r="T277" s="123">
        <v>13</v>
      </c>
    </row>
    <row r="278" spans="1:23 1026:1027" ht="15.75">
      <c r="A278" s="163" t="str">
        <f>CONCATENATE("Name: ",VLOOKUP($T277,Klassenliste!$A$8:$B$32,2),", ",VLOOKUP($T277,Klassenliste!$A$8:$C$32,3))</f>
        <v xml:space="preserve">Name: , </v>
      </c>
      <c r="B278" s="127"/>
      <c r="C278" s="104"/>
      <c r="D278" s="104"/>
      <c r="E278" s="104"/>
      <c r="F278" s="104"/>
      <c r="G278" s="104"/>
      <c r="H278" s="104"/>
      <c r="I278" s="104"/>
      <c r="J278" s="122"/>
      <c r="K278" s="105"/>
      <c r="L278" s="104"/>
      <c r="M278" s="121"/>
      <c r="N278" s="105"/>
      <c r="O278" s="104"/>
      <c r="P278" s="121"/>
      <c r="Q278" s="109"/>
      <c r="R278" s="111"/>
      <c r="S278" s="104"/>
      <c r="T278" s="104"/>
    </row>
    <row r="279" spans="1:23 1026:1027">
      <c r="A279" s="16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21"/>
      <c r="N279" s="104"/>
      <c r="O279" s="104"/>
      <c r="P279" s="121"/>
      <c r="Q279" s="109"/>
      <c r="R279" s="111"/>
      <c r="S279" s="104"/>
      <c r="T279" s="104"/>
    </row>
    <row r="280" spans="1:23 1026:1027" ht="15" customHeight="1">
      <c r="A280" s="165"/>
      <c r="B280" s="97"/>
      <c r="C280" s="140" t="str">
        <f>Deckblatt!$B$11</f>
        <v>A 1</v>
      </c>
      <c r="D280" s="109"/>
      <c r="E280" s="110"/>
      <c r="F280" s="140" t="str">
        <f>Deckblatt!$B$12</f>
        <v>A 2</v>
      </c>
      <c r="G280" s="108"/>
      <c r="H280" s="108"/>
      <c r="I280" s="140" t="str">
        <f>Deckblatt!$B$13</f>
        <v>B</v>
      </c>
      <c r="J280" s="108"/>
      <c r="K280" s="104"/>
      <c r="L280" s="140" t="str">
        <f>Deckblatt!$B$14</f>
        <v>C</v>
      </c>
      <c r="M280" s="108"/>
      <c r="N280" s="104"/>
      <c r="O280" s="140" t="str">
        <f>Deckblatt!$B$15</f>
        <v>D 1</v>
      </c>
      <c r="P280" s="108"/>
      <c r="Q280" s="109"/>
      <c r="R280" s="140" t="str">
        <f>Deckblatt!$B$16</f>
        <v>D 2</v>
      </c>
      <c r="S280" s="109"/>
      <c r="T280" s="104"/>
    </row>
    <row r="281" spans="1:23 1026:1027" ht="6.75" customHeight="1">
      <c r="B281" s="104"/>
      <c r="C281" s="104"/>
      <c r="D281" s="104"/>
      <c r="E281" s="104"/>
      <c r="F281" s="104"/>
      <c r="G281" s="104"/>
      <c r="H281" s="104"/>
      <c r="I281" s="104"/>
      <c r="J281" s="104"/>
      <c r="K281" s="107"/>
      <c r="L281" s="109"/>
      <c r="M281" s="111"/>
      <c r="N281" s="107"/>
      <c r="O281" s="109"/>
      <c r="P281" s="111"/>
      <c r="Q281" s="107"/>
      <c r="R281" s="106"/>
      <c r="S281" s="104"/>
      <c r="T281" s="107"/>
    </row>
    <row r="282" spans="1:23 1026:1027" ht="15" customHeight="1">
      <c r="A282" s="165"/>
      <c r="B282" s="97"/>
      <c r="C282" s="104" t="s">
        <v>6</v>
      </c>
      <c r="D282" s="104" t="s">
        <v>7</v>
      </c>
      <c r="E282" s="97"/>
      <c r="F282" s="97" t="s">
        <v>0</v>
      </c>
      <c r="G282" s="97" t="s">
        <v>1</v>
      </c>
      <c r="H282" s="97"/>
      <c r="I282" s="97" t="s">
        <v>0</v>
      </c>
      <c r="J282" s="97" t="s">
        <v>1</v>
      </c>
      <c r="K282" s="104"/>
      <c r="L282" s="97" t="s">
        <v>0</v>
      </c>
      <c r="M282" s="97" t="s">
        <v>1</v>
      </c>
      <c r="N282" s="104"/>
      <c r="O282" s="97" t="s">
        <v>0</v>
      </c>
      <c r="P282" s="97" t="s">
        <v>1</v>
      </c>
      <c r="Q282" s="109"/>
      <c r="R282" s="97" t="s">
        <v>0</v>
      </c>
      <c r="S282" s="97" t="s">
        <v>1</v>
      </c>
      <c r="T282" s="104"/>
    </row>
    <row r="283" spans="1:23 1026:1027">
      <c r="A283" s="167" t="s">
        <v>26</v>
      </c>
      <c r="B283" s="112"/>
      <c r="C283" s="113">
        <f>VLOOKUP($T277,Klassenliste!$A$8:$L$32,4)</f>
        <v>0</v>
      </c>
      <c r="D283" s="113">
        <f>VLOOKUP($T277,Klassenliste!$A$8:$M$32,5)</f>
        <v>0</v>
      </c>
      <c r="E283" s="97"/>
      <c r="F283" s="113">
        <f>VLOOKUP($T277,Klassenliste!$A$8:$L$32,8)</f>
        <v>0</v>
      </c>
      <c r="G283" s="113">
        <f>VLOOKUP($T277,Klassenliste!$A$8:$M$32,9)</f>
        <v>0</v>
      </c>
      <c r="H283" s="97"/>
      <c r="I283" s="113">
        <f>VLOOKUP($T277,Klassenliste!$A$8:$P$32,12)</f>
        <v>0</v>
      </c>
      <c r="J283" s="113">
        <f>VLOOKUP($T277,Klassenliste!$A$8:$Q$32,13)</f>
        <v>0</v>
      </c>
      <c r="K283" s="104"/>
      <c r="L283" s="113">
        <f>VLOOKUP($T277,Klassenliste!$A$8:$T$32,16)</f>
        <v>0</v>
      </c>
      <c r="M283" s="113">
        <f>VLOOKUP($T277,Klassenliste!$A$8:$U$32,17)</f>
        <v>0</v>
      </c>
      <c r="N283" s="104"/>
      <c r="O283" s="113">
        <f>VLOOKUP($T277,Klassenliste!$A$8:$T$32,20)</f>
        <v>0</v>
      </c>
      <c r="P283" s="113">
        <f>VLOOKUP($T277,Klassenliste!$A$8:$U$32,21)</f>
        <v>0</v>
      </c>
      <c r="Q283" s="109"/>
      <c r="R283" s="113">
        <f>VLOOKUP($T277,Klassenliste!$A$8:$X$32,24)</f>
        <v>0</v>
      </c>
      <c r="S283" s="113">
        <f>VLOOKUP($T277,Klassenliste!$A$8:$Y$32,25)</f>
        <v>0</v>
      </c>
      <c r="T283" s="104"/>
    </row>
    <row r="284" spans="1:23 1026:1027" ht="12.75" customHeight="1">
      <c r="A284" s="168" t="str">
        <f>IF(OR(F283&lt;0,G283&gt;15,I283&lt;0,I283&gt;15,J283&lt;0,J283&gt;15,O283&lt;0,O283&gt;15,P283&lt;0,P283&gt;15,R283&lt;0,R283&gt;15,S283&lt;0,S283&gt;15),"Fehler","")</f>
        <v/>
      </c>
      <c r="B284" s="100"/>
      <c r="C284" s="107"/>
      <c r="D284" s="107"/>
      <c r="E284" s="97"/>
      <c r="F284" s="107"/>
      <c r="G284" s="107"/>
      <c r="H284" s="97"/>
      <c r="I284" s="97"/>
      <c r="J284" s="97"/>
      <c r="K284" s="107"/>
      <c r="L284" s="97"/>
      <c r="M284" s="97"/>
      <c r="N284" s="107"/>
      <c r="O284" s="97"/>
      <c r="P284" s="97"/>
      <c r="Q284" s="107"/>
      <c r="R284" s="97"/>
      <c r="S284" s="97"/>
      <c r="T284" s="107"/>
      <c r="W284" s="11"/>
    </row>
    <row r="285" spans="1:23 1026:1027" ht="12.75" customHeight="1">
      <c r="A285" s="169"/>
      <c r="B285" s="101"/>
      <c r="C285" s="114">
        <v>0.4</v>
      </c>
      <c r="D285" s="115">
        <v>0.6</v>
      </c>
      <c r="E285" s="97"/>
      <c r="F285" s="114">
        <v>0.4</v>
      </c>
      <c r="G285" s="115">
        <v>0.6</v>
      </c>
      <c r="H285" s="97"/>
      <c r="I285" s="114">
        <v>0.4</v>
      </c>
      <c r="J285" s="115">
        <v>0.6</v>
      </c>
      <c r="K285" s="107"/>
      <c r="L285" s="114">
        <v>0.4</v>
      </c>
      <c r="M285" s="115">
        <v>0.6</v>
      </c>
      <c r="N285" s="107"/>
      <c r="O285" s="114">
        <v>0.4</v>
      </c>
      <c r="P285" s="115">
        <v>0.6</v>
      </c>
      <c r="Q285" s="107"/>
      <c r="R285" s="114">
        <v>0.4</v>
      </c>
      <c r="S285" s="115">
        <v>0.6</v>
      </c>
      <c r="T285" s="107"/>
    </row>
    <row r="286" spans="1:23 1026:1027" ht="12" customHeight="1">
      <c r="A286" s="165"/>
      <c r="B286" s="97"/>
      <c r="C286" s="97"/>
      <c r="D286" s="97"/>
      <c r="E286" s="97"/>
      <c r="F286" s="97"/>
      <c r="G286" s="97"/>
      <c r="H286" s="97"/>
      <c r="I286" s="97"/>
      <c r="J286" s="97"/>
      <c r="K286" s="107"/>
      <c r="L286" s="104"/>
      <c r="M286" s="104"/>
      <c r="N286" s="107"/>
      <c r="O286" s="104"/>
      <c r="P286" s="104"/>
      <c r="Q286" s="107"/>
      <c r="R286" s="104"/>
      <c r="S286" s="104"/>
      <c r="T286" s="107"/>
    </row>
    <row r="287" spans="1:23 1026:1027" ht="12" customHeight="1">
      <c r="A287" s="165"/>
      <c r="B287" s="97"/>
      <c r="C287" s="97"/>
      <c r="D287" s="97"/>
      <c r="E287" s="97"/>
      <c r="F287" s="97"/>
      <c r="G287" s="97"/>
      <c r="H287" s="97"/>
      <c r="I287" s="97"/>
      <c r="J287" s="97"/>
      <c r="K287" s="107"/>
      <c r="L287" s="104"/>
      <c r="M287" s="104"/>
      <c r="N287" s="107"/>
      <c r="O287" s="104"/>
      <c r="P287" s="104"/>
      <c r="Q287" s="107"/>
      <c r="R287" s="104"/>
      <c r="S287" s="104"/>
      <c r="T287" s="107"/>
    </row>
    <row r="288" spans="1:23 1026:1027" s="8" customFormat="1">
      <c r="A288" s="165"/>
      <c r="B288" s="97"/>
      <c r="C288" s="99" t="str">
        <f>IF(OR(AND(OR(C283=0,D283=0), (C283*40%+D283*60%)&gt;3),AND(OR(C283&lt;=3,D283&lt;=3), (C283*40%+D283*60%)&gt;4)),"Sperrklausel!","")</f>
        <v/>
      </c>
      <c r="D288" s="116" t="str">
        <f>IF(C288="Sperrklausel!", C289-(C283*0.4+D283*0.6),"")</f>
        <v/>
      </c>
      <c r="E288" s="97"/>
      <c r="F288" s="99" t="str">
        <f>IF(OR(AND(OR(F283=0,G283=0), (F283*40%+G283*60%)&gt;3),AND(OR(F283&lt;=3,G283&lt;=3), (F283*40%+G283*60%)&gt;4)),"Sperrklausel!","")</f>
        <v/>
      </c>
      <c r="G288" s="116" t="str">
        <f>IF(F288="Sperrklausel!", F289-(F283*0.4+G283*0.6),"")</f>
        <v/>
      </c>
      <c r="H288" s="97"/>
      <c r="I288" s="99" t="str">
        <f>IF(OR(AND(OR(I283=0,J283=0), (I283*40%+J283*60%)&gt;3),AND(OR(I283&lt;=3,J283&lt;=3), (I283*40%+J283*60%)&gt;4)),"Sperrklausel!","")</f>
        <v/>
      </c>
      <c r="J288" s="116" t="str">
        <f>IF(I288="Sperrklausel!", I289-(I283*0.4+J283*0.6),"")</f>
        <v/>
      </c>
      <c r="K288" s="104"/>
      <c r="L288" s="99" t="str">
        <f>IF(OR(AND(OR(L283=0,M283=0), (L283*40%+M283*60%)&gt;3),AND(OR(L283&lt;=3,M283&lt;=3), (L283*40%+M283*60%)&gt;4)),"Sperrklausel!","")</f>
        <v/>
      </c>
      <c r="M288" s="116" t="str">
        <f>IF(L288="Sperrklausel!", L289-(L283*0.4+M283*0.6),"")</f>
        <v/>
      </c>
      <c r="N288" s="104"/>
      <c r="O288" s="99" t="str">
        <f>IF(OR(AND(OR(O283=0,P283=0), (O283*40%+P283*60%)&gt;3),AND(OR(O283&lt;=3,P283&lt;=3), (O283*40%+P283*60%)&gt;4)),"Sperrklausel!","")</f>
        <v/>
      </c>
      <c r="P288" s="116" t="str">
        <f>IF(O288="Sperrklausel!", O289-(O283*0.4+P283*0.6),"")</f>
        <v/>
      </c>
      <c r="Q288" s="104"/>
      <c r="R288" s="99" t="str">
        <f>IF(OR(AND(OR(R283=0,S283=0), (R283*40%+S283*60%)&gt;3),AND(OR(R283&lt;=3,S283&lt;=3), (R283*40%+S283*60%)&gt;4)),"Sperrklausel!","")</f>
        <v/>
      </c>
      <c r="S288" s="116" t="str">
        <f>IF(R288="Sperrklausel!", R289-(R283*0.4+S283*0.6),"")</f>
        <v/>
      </c>
      <c r="T288" s="104"/>
      <c r="AML288" s="11"/>
      <c r="AMM288" s="11"/>
    </row>
    <row r="289" spans="1:23 1026:1027" s="8" customFormat="1" ht="15">
      <c r="A289" s="165" t="s">
        <v>4</v>
      </c>
      <c r="B289" s="97"/>
      <c r="C289" s="185" t="str">
        <f>VLOOKUP($T277,Klassenliste!$A$8:$O$32,6)</f>
        <v/>
      </c>
      <c r="D289" s="186"/>
      <c r="E289" s="97"/>
      <c r="F289" s="185" t="str">
        <f>VLOOKUP($T277,Klassenliste!$A$8:$O$32,10)</f>
        <v/>
      </c>
      <c r="G289" s="186"/>
      <c r="H289" s="97"/>
      <c r="I289" s="185" t="str">
        <f>VLOOKUP($T277,Klassenliste!$A$8:$S$32,14)</f>
        <v/>
      </c>
      <c r="J289" s="186"/>
      <c r="K289" s="104"/>
      <c r="L289" s="185" t="str">
        <f>VLOOKUP($T277,Klassenliste!$A$8:$W$32,18)</f>
        <v/>
      </c>
      <c r="M289" s="186"/>
      <c r="N289" s="104"/>
      <c r="O289" s="185" t="str">
        <f>VLOOKUP($T277,Klassenliste!$A$8:$W$32,22)</f>
        <v/>
      </c>
      <c r="P289" s="186"/>
      <c r="Q289" s="104"/>
      <c r="R289" s="185" t="str">
        <f>VLOOKUP($T277,Klassenliste!$A$8:$AA$32,26)</f>
        <v/>
      </c>
      <c r="S289" s="186"/>
      <c r="T289" s="104"/>
      <c r="AML289" s="11"/>
      <c r="AMM289" s="11"/>
    </row>
    <row r="290" spans="1:23 1026:1027" s="8" customFormat="1">
      <c r="A290" s="165"/>
      <c r="B290" s="97"/>
      <c r="C290" s="104"/>
      <c r="D290" s="104"/>
      <c r="E290" s="97"/>
      <c r="F290" s="104"/>
      <c r="G290" s="104"/>
      <c r="H290" s="117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18"/>
      <c r="T290" s="104"/>
      <c r="AML290" s="11"/>
      <c r="AMM290" s="11"/>
    </row>
    <row r="291" spans="1:23 1026:1027" s="8" customFormat="1" ht="12.75" customHeight="1">
      <c r="A291" s="162" t="s">
        <v>5</v>
      </c>
      <c r="B291" s="119"/>
      <c r="C291" s="104"/>
      <c r="D291" s="98">
        <f>Deckblatt!$C$11</f>
        <v>0.1</v>
      </c>
      <c r="E291" s="97"/>
      <c r="F291" s="104"/>
      <c r="G291" s="98">
        <f>Deckblatt!$C$12</f>
        <v>0.19999999999999998</v>
      </c>
      <c r="H291" s="97"/>
      <c r="I291" s="104"/>
      <c r="J291" s="98">
        <f>Deckblatt!$C$13</f>
        <v>0.2</v>
      </c>
      <c r="K291" s="104"/>
      <c r="L291" s="104"/>
      <c r="M291" s="98">
        <f>Deckblatt!$C$14</f>
        <v>0.3</v>
      </c>
      <c r="N291" s="104"/>
      <c r="O291" s="104"/>
      <c r="P291" s="98">
        <f>Deckblatt!$C$15</f>
        <v>0.1</v>
      </c>
      <c r="Q291" s="104"/>
      <c r="R291" s="104"/>
      <c r="S291" s="98">
        <f>Deckblatt!$C$16</f>
        <v>0.1</v>
      </c>
      <c r="T291" s="104"/>
      <c r="AML291" s="11"/>
      <c r="AMM291" s="11"/>
    </row>
    <row r="292" spans="1:23 1026:1027" s="8" customFormat="1">
      <c r="A292" s="165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104"/>
      <c r="M292" s="104"/>
      <c r="N292" s="97"/>
      <c r="O292" s="104"/>
      <c r="P292" s="104"/>
      <c r="Q292" s="104"/>
      <c r="R292" s="104"/>
      <c r="S292" s="118"/>
      <c r="T292" s="104"/>
      <c r="AML292" s="11"/>
      <c r="AMM292" s="11"/>
    </row>
    <row r="293" spans="1:23 1026:1027" s="8" customFormat="1">
      <c r="A293" s="166"/>
      <c r="B293" s="104"/>
      <c r="C293" s="97"/>
      <c r="D293" s="97"/>
      <c r="E293" s="97"/>
      <c r="F293" s="97"/>
      <c r="G293" s="97"/>
      <c r="H293" s="97"/>
      <c r="I293" s="97"/>
      <c r="J293" s="97"/>
      <c r="K293" s="97"/>
      <c r="L293" s="104"/>
      <c r="M293" s="104"/>
      <c r="N293" s="97"/>
      <c r="O293" s="104"/>
      <c r="P293" s="104"/>
      <c r="Q293" s="104"/>
      <c r="R293" s="104"/>
      <c r="S293" s="118"/>
      <c r="T293" s="104"/>
      <c r="AML293" s="11"/>
      <c r="AMM293" s="11"/>
    </row>
    <row r="294" spans="1:23 1026:1027" s="8" customFormat="1">
      <c r="A294" s="167" t="s">
        <v>2</v>
      </c>
      <c r="B294" s="97"/>
      <c r="C294" s="97"/>
      <c r="D294" s="104"/>
      <c r="E294" s="97"/>
      <c r="F294" s="97"/>
      <c r="G294" s="97"/>
      <c r="H294" s="97"/>
      <c r="I294" s="97"/>
      <c r="J294" s="97"/>
      <c r="K294" s="97"/>
      <c r="L294" s="104"/>
      <c r="M294" s="104"/>
      <c r="N294" s="97"/>
      <c r="O294" s="104"/>
      <c r="P294" s="104"/>
      <c r="Q294" s="104"/>
      <c r="R294" s="104"/>
      <c r="S294" s="118"/>
      <c r="T294" s="104"/>
      <c r="AML294" s="11"/>
      <c r="AMM294" s="11"/>
    </row>
    <row r="295" spans="1:23 1026:1027" s="8" customFormat="1">
      <c r="A295" s="167"/>
      <c r="B295" s="97"/>
      <c r="C295" s="97"/>
      <c r="D295" s="104"/>
      <c r="E295" s="97"/>
      <c r="F295" s="97"/>
      <c r="G295" s="97"/>
      <c r="H295" s="97"/>
      <c r="I295" s="97"/>
      <c r="J295" s="97"/>
      <c r="K295" s="97"/>
      <c r="L295" s="104"/>
      <c r="M295" s="104"/>
      <c r="N295" s="97"/>
      <c r="O295" s="104"/>
      <c r="P295" s="104"/>
      <c r="Q295" s="104"/>
      <c r="R295" s="104"/>
      <c r="S295" s="118"/>
      <c r="T295" s="104"/>
      <c r="AML295" s="11"/>
      <c r="AMM295" s="11"/>
    </row>
    <row r="296" spans="1:23 1026:1027" s="8" customFormat="1" ht="15">
      <c r="A296" s="170" t="s">
        <v>3</v>
      </c>
      <c r="B296" s="141" t="str">
        <f>VLOOKUP($T277,Klassenliste!$A$8:$AB$32,28)</f>
        <v/>
      </c>
      <c r="C296" s="97"/>
      <c r="D296" s="104"/>
      <c r="E296" s="97"/>
      <c r="F296" s="97"/>
      <c r="G296" s="97"/>
      <c r="H296" s="97"/>
      <c r="I296" s="97"/>
      <c r="J296" s="97"/>
      <c r="K296" s="97"/>
      <c r="L296" s="104"/>
      <c r="M296" s="104"/>
      <c r="N296" s="97"/>
      <c r="O296" s="104"/>
      <c r="P296" s="104"/>
      <c r="Q296" s="104"/>
      <c r="R296" s="104"/>
      <c r="S296" s="118"/>
      <c r="T296" s="104"/>
      <c r="AML296" s="11"/>
      <c r="AMM296" s="11"/>
    </row>
    <row r="297" spans="1:23 1026:1027" s="8" customFormat="1">
      <c r="A297" s="170"/>
      <c r="B297" s="97"/>
      <c r="C297" s="97"/>
      <c r="D297" s="104"/>
      <c r="E297" s="97"/>
      <c r="F297" s="97"/>
      <c r="G297" s="97"/>
      <c r="H297" s="97"/>
      <c r="I297" s="97"/>
      <c r="J297" s="97"/>
      <c r="K297" s="97"/>
      <c r="L297" s="104"/>
      <c r="M297" s="104"/>
      <c r="N297" s="97"/>
      <c r="O297" s="104"/>
      <c r="P297" s="104"/>
      <c r="Q297" s="104"/>
      <c r="R297" s="104"/>
      <c r="S297" s="118"/>
      <c r="T297" s="104"/>
      <c r="AML297" s="11"/>
      <c r="AMM297" s="11"/>
    </row>
    <row r="298" spans="1:23 1026:1027" s="8" customFormat="1" ht="15">
      <c r="A298" s="170" t="s">
        <v>9</v>
      </c>
      <c r="B298" s="102" t="str">
        <f>VLOOKUP($T277,Klassenliste!$A$8:$AC$32,29)</f>
        <v/>
      </c>
      <c r="C298" s="97"/>
      <c r="D298" s="104"/>
      <c r="E298" s="97"/>
      <c r="F298" s="97"/>
      <c r="G298" s="97"/>
      <c r="H298" s="97"/>
      <c r="I298" s="97"/>
      <c r="J298" s="97"/>
      <c r="K298" s="97"/>
      <c r="L298" s="104"/>
      <c r="M298" s="104"/>
      <c r="N298" s="97"/>
      <c r="O298" s="104"/>
      <c r="P298" s="104"/>
      <c r="Q298" s="104"/>
      <c r="R298" s="104"/>
      <c r="S298" s="118"/>
      <c r="T298" s="120"/>
      <c r="U298" s="24"/>
      <c r="V298" s="24"/>
      <c r="W298" s="24"/>
      <c r="AML298" s="11"/>
      <c r="AMM298" s="11"/>
    </row>
    <row r="299" spans="1:23 1026:1027" s="8" customFormat="1" ht="99.95" customHeight="1">
      <c r="A299" s="165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104"/>
      <c r="M299" s="104"/>
      <c r="N299" s="97"/>
      <c r="O299" s="104"/>
      <c r="P299" s="104"/>
      <c r="Q299" s="104"/>
      <c r="R299" s="104"/>
      <c r="S299" s="118"/>
      <c r="T299" s="120"/>
      <c r="U299" s="24"/>
      <c r="V299" s="24"/>
      <c r="AML299" s="11"/>
      <c r="AMM299" s="11"/>
    </row>
    <row r="300" spans="1:23 1026:1027" ht="20.25">
      <c r="A300" s="187" t="str">
        <f>$A$1</f>
        <v xml:space="preserve">Abiturprüfung für andere Bewerberinnen und Bewerber (4. Fach); Mod. Fremdspr.: ; </v>
      </c>
      <c r="B300" s="103"/>
      <c r="C300" s="129"/>
      <c r="D300" s="104"/>
      <c r="E300" s="104"/>
      <c r="F300" s="104"/>
      <c r="G300" s="104"/>
      <c r="H300" s="104"/>
      <c r="I300" s="104"/>
      <c r="J300" s="126"/>
      <c r="K300" s="104"/>
      <c r="L300" s="128"/>
      <c r="M300" s="106"/>
      <c r="N300" s="104"/>
      <c r="O300" s="128"/>
      <c r="P300" s="106"/>
      <c r="Q300" s="106"/>
      <c r="R300" s="106"/>
      <c r="S300" s="104"/>
      <c r="T300" s="123">
        <v>14</v>
      </c>
    </row>
    <row r="301" spans="1:23 1026:1027" ht="15.75">
      <c r="A301" s="163" t="str">
        <f>CONCATENATE("Name: ",VLOOKUP($T300,Klassenliste!$A$8:$B$32,2),", ",VLOOKUP($T300,Klassenliste!$A$8:$C$32,3))</f>
        <v xml:space="preserve">Name: , </v>
      </c>
      <c r="B301" s="127"/>
      <c r="C301" s="104"/>
      <c r="D301" s="104"/>
      <c r="E301" s="104"/>
      <c r="F301" s="104"/>
      <c r="G301" s="104"/>
      <c r="H301" s="104"/>
      <c r="I301" s="104"/>
      <c r="J301" s="122"/>
      <c r="K301" s="105"/>
      <c r="L301" s="104"/>
      <c r="M301" s="121"/>
      <c r="N301" s="105"/>
      <c r="O301" s="104"/>
      <c r="P301" s="121"/>
      <c r="Q301" s="109"/>
      <c r="R301" s="111"/>
      <c r="S301" s="104"/>
      <c r="T301" s="104"/>
    </row>
    <row r="302" spans="1:23 1026:1027">
      <c r="A302" s="16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21"/>
      <c r="N302" s="104"/>
      <c r="O302" s="104"/>
      <c r="P302" s="121"/>
      <c r="Q302" s="109"/>
      <c r="R302" s="111"/>
      <c r="S302" s="104"/>
      <c r="T302" s="104"/>
    </row>
    <row r="303" spans="1:23 1026:1027" ht="15" customHeight="1">
      <c r="A303" s="165"/>
      <c r="B303" s="97"/>
      <c r="C303" s="140" t="str">
        <f>Deckblatt!$B$11</f>
        <v>A 1</v>
      </c>
      <c r="D303" s="109"/>
      <c r="E303" s="110"/>
      <c r="F303" s="140" t="str">
        <f>Deckblatt!$B$12</f>
        <v>A 2</v>
      </c>
      <c r="G303" s="108"/>
      <c r="H303" s="108"/>
      <c r="I303" s="140" t="str">
        <f>Deckblatt!$B$13</f>
        <v>B</v>
      </c>
      <c r="J303" s="108"/>
      <c r="K303" s="104"/>
      <c r="L303" s="140" t="str">
        <f>Deckblatt!$B$14</f>
        <v>C</v>
      </c>
      <c r="M303" s="108"/>
      <c r="N303" s="104"/>
      <c r="O303" s="140" t="str">
        <f>Deckblatt!$B$15</f>
        <v>D 1</v>
      </c>
      <c r="P303" s="108"/>
      <c r="Q303" s="109"/>
      <c r="R303" s="140" t="str">
        <f>Deckblatt!$B$16</f>
        <v>D 2</v>
      </c>
      <c r="S303" s="109"/>
      <c r="T303" s="104"/>
    </row>
    <row r="304" spans="1:23 1026:1027" ht="6.75" customHeight="1">
      <c r="B304" s="104"/>
      <c r="C304" s="104"/>
      <c r="D304" s="104"/>
      <c r="E304" s="104"/>
      <c r="F304" s="104"/>
      <c r="G304" s="104"/>
      <c r="H304" s="104"/>
      <c r="I304" s="104"/>
      <c r="J304" s="104"/>
      <c r="K304" s="107"/>
      <c r="L304" s="109"/>
      <c r="M304" s="111"/>
      <c r="N304" s="107"/>
      <c r="O304" s="109"/>
      <c r="P304" s="111"/>
      <c r="Q304" s="107"/>
      <c r="R304" s="106"/>
      <c r="S304" s="104"/>
      <c r="T304" s="107"/>
    </row>
    <row r="305" spans="1:23 1026:1027" ht="15" customHeight="1">
      <c r="A305" s="165"/>
      <c r="B305" s="97"/>
      <c r="C305" s="104" t="s">
        <v>6</v>
      </c>
      <c r="D305" s="104" t="s">
        <v>7</v>
      </c>
      <c r="E305" s="97"/>
      <c r="F305" s="97" t="s">
        <v>0</v>
      </c>
      <c r="G305" s="97" t="s">
        <v>1</v>
      </c>
      <c r="H305" s="97"/>
      <c r="I305" s="97" t="s">
        <v>0</v>
      </c>
      <c r="J305" s="97" t="s">
        <v>1</v>
      </c>
      <c r="K305" s="104"/>
      <c r="L305" s="97" t="s">
        <v>0</v>
      </c>
      <c r="M305" s="97" t="s">
        <v>1</v>
      </c>
      <c r="N305" s="104"/>
      <c r="O305" s="97" t="s">
        <v>0</v>
      </c>
      <c r="P305" s="97" t="s">
        <v>1</v>
      </c>
      <c r="Q305" s="109"/>
      <c r="R305" s="97" t="s">
        <v>0</v>
      </c>
      <c r="S305" s="97" t="s">
        <v>1</v>
      </c>
      <c r="T305" s="104"/>
    </row>
    <row r="306" spans="1:23 1026:1027">
      <c r="A306" s="167" t="s">
        <v>26</v>
      </c>
      <c r="B306" s="112"/>
      <c r="C306" s="113">
        <f>VLOOKUP($T300,Klassenliste!$A$8:$L$32,4)</f>
        <v>0</v>
      </c>
      <c r="D306" s="113">
        <f>VLOOKUP($T300,Klassenliste!$A$8:$M$32,5)</f>
        <v>0</v>
      </c>
      <c r="E306" s="97"/>
      <c r="F306" s="113">
        <f>VLOOKUP($T300,Klassenliste!$A$8:$L$32,8)</f>
        <v>0</v>
      </c>
      <c r="G306" s="113">
        <f>VLOOKUP($T300,Klassenliste!$A$8:$M$32,9)</f>
        <v>0</v>
      </c>
      <c r="H306" s="97"/>
      <c r="I306" s="113">
        <f>VLOOKUP($T300,Klassenliste!$A$8:$P$32,12)</f>
        <v>0</v>
      </c>
      <c r="J306" s="113">
        <f>VLOOKUP($T300,Klassenliste!$A$8:$Q$32,13)</f>
        <v>0</v>
      </c>
      <c r="K306" s="104"/>
      <c r="L306" s="113">
        <f>VLOOKUP($T300,Klassenliste!$A$8:$T$32,16)</f>
        <v>0</v>
      </c>
      <c r="M306" s="113">
        <f>VLOOKUP($T300,Klassenliste!$A$8:$U$32,17)</f>
        <v>0</v>
      </c>
      <c r="N306" s="104"/>
      <c r="O306" s="113">
        <f>VLOOKUP($T300,Klassenliste!$A$8:$T$32,20)</f>
        <v>0</v>
      </c>
      <c r="P306" s="113">
        <f>VLOOKUP($T300,Klassenliste!$A$8:$U$32,21)</f>
        <v>0</v>
      </c>
      <c r="Q306" s="109"/>
      <c r="R306" s="113">
        <f>VLOOKUP($T300,Klassenliste!$A$8:$X$32,24)</f>
        <v>0</v>
      </c>
      <c r="S306" s="113">
        <f>VLOOKUP($T300,Klassenliste!$A$8:$Y$32,25)</f>
        <v>0</v>
      </c>
      <c r="T306" s="104"/>
    </row>
    <row r="307" spans="1:23 1026:1027" ht="12.75" customHeight="1">
      <c r="A307" s="168" t="str">
        <f>IF(OR(F306&lt;0,G306&gt;15,I306&lt;0,I306&gt;15,J306&lt;0,J306&gt;15,O306&lt;0,O306&gt;15,P306&lt;0,P306&gt;15,R306&lt;0,R306&gt;15,S306&lt;0,S306&gt;15),"Fehler","")</f>
        <v/>
      </c>
      <c r="B307" s="100"/>
      <c r="C307" s="107"/>
      <c r="D307" s="107"/>
      <c r="E307" s="97"/>
      <c r="F307" s="107"/>
      <c r="G307" s="107"/>
      <c r="H307" s="97"/>
      <c r="I307" s="97"/>
      <c r="J307" s="97"/>
      <c r="K307" s="107"/>
      <c r="L307" s="97"/>
      <c r="M307" s="97"/>
      <c r="N307" s="107"/>
      <c r="O307" s="97"/>
      <c r="P307" s="97"/>
      <c r="Q307" s="107"/>
      <c r="R307" s="97"/>
      <c r="S307" s="97"/>
      <c r="T307" s="107"/>
      <c r="W307" s="11"/>
    </row>
    <row r="308" spans="1:23 1026:1027" ht="12.75" customHeight="1">
      <c r="A308" s="169"/>
      <c r="B308" s="101"/>
      <c r="C308" s="114">
        <v>0.4</v>
      </c>
      <c r="D308" s="115">
        <v>0.6</v>
      </c>
      <c r="E308" s="97"/>
      <c r="F308" s="114">
        <v>0.4</v>
      </c>
      <c r="G308" s="115">
        <v>0.6</v>
      </c>
      <c r="H308" s="97"/>
      <c r="I308" s="114">
        <v>0.4</v>
      </c>
      <c r="J308" s="115">
        <v>0.6</v>
      </c>
      <c r="K308" s="107"/>
      <c r="L308" s="114">
        <v>0.4</v>
      </c>
      <c r="M308" s="115">
        <v>0.6</v>
      </c>
      <c r="N308" s="107"/>
      <c r="O308" s="114">
        <v>0.4</v>
      </c>
      <c r="P308" s="115">
        <v>0.6</v>
      </c>
      <c r="Q308" s="107"/>
      <c r="R308" s="114">
        <v>0.4</v>
      </c>
      <c r="S308" s="115">
        <v>0.6</v>
      </c>
      <c r="T308" s="107"/>
    </row>
    <row r="309" spans="1:23 1026:1027" ht="12" customHeight="1">
      <c r="A309" s="165"/>
      <c r="B309" s="97"/>
      <c r="C309" s="97"/>
      <c r="D309" s="97"/>
      <c r="E309" s="97"/>
      <c r="F309" s="97"/>
      <c r="G309" s="97"/>
      <c r="H309" s="97"/>
      <c r="I309" s="97"/>
      <c r="J309" s="97"/>
      <c r="K309" s="107"/>
      <c r="L309" s="104"/>
      <c r="M309" s="104"/>
      <c r="N309" s="107"/>
      <c r="O309" s="104"/>
      <c r="P309" s="104"/>
      <c r="Q309" s="107"/>
      <c r="R309" s="104"/>
      <c r="S309" s="104"/>
      <c r="T309" s="107"/>
    </row>
    <row r="310" spans="1:23 1026:1027" ht="12" customHeight="1">
      <c r="A310" s="165"/>
      <c r="B310" s="97"/>
      <c r="C310" s="97"/>
      <c r="D310" s="97"/>
      <c r="E310" s="97"/>
      <c r="F310" s="97"/>
      <c r="G310" s="97"/>
      <c r="H310" s="97"/>
      <c r="I310" s="97"/>
      <c r="J310" s="97"/>
      <c r="K310" s="107"/>
      <c r="L310" s="104"/>
      <c r="M310" s="104"/>
      <c r="N310" s="107"/>
      <c r="O310" s="104"/>
      <c r="P310" s="104"/>
      <c r="Q310" s="107"/>
      <c r="R310" s="104"/>
      <c r="S310" s="104"/>
      <c r="T310" s="107"/>
    </row>
    <row r="311" spans="1:23 1026:1027" s="8" customFormat="1">
      <c r="A311" s="165"/>
      <c r="B311" s="97"/>
      <c r="C311" s="99" t="str">
        <f>IF(OR(AND(OR(C306=0,D306=0), (C306*40%+D306*60%)&gt;3),AND(OR(C306&lt;=3,D306&lt;=3), (C306*40%+D306*60%)&gt;4)),"Sperrklausel!","")</f>
        <v/>
      </c>
      <c r="D311" s="116" t="str">
        <f>IF(C311="Sperrklausel!", C312-(C306*0.4+D306*0.6),"")</f>
        <v/>
      </c>
      <c r="E311" s="97"/>
      <c r="F311" s="99" t="str">
        <f>IF(OR(AND(OR(F306=0,G306=0), (F306*40%+G306*60%)&gt;3),AND(OR(F306&lt;=3,G306&lt;=3), (F306*40%+G306*60%)&gt;4)),"Sperrklausel!","")</f>
        <v/>
      </c>
      <c r="G311" s="116" t="str">
        <f>IF(F311="Sperrklausel!", F312-(F306*0.4+G306*0.6),"")</f>
        <v/>
      </c>
      <c r="H311" s="97"/>
      <c r="I311" s="99" t="str">
        <f>IF(OR(AND(OR(I306=0,J306=0), (I306*40%+J306*60%)&gt;3),AND(OR(I306&lt;=3,J306&lt;=3), (I306*40%+J306*60%)&gt;4)),"Sperrklausel!","")</f>
        <v/>
      </c>
      <c r="J311" s="116" t="str">
        <f>IF(I311="Sperrklausel!", I312-(I306*0.4+J306*0.6),"")</f>
        <v/>
      </c>
      <c r="K311" s="104"/>
      <c r="L311" s="99" t="str">
        <f>IF(OR(AND(OR(L306=0,M306=0), (L306*40%+M306*60%)&gt;3),AND(OR(L306&lt;=3,M306&lt;=3), (L306*40%+M306*60%)&gt;4)),"Sperrklausel!","")</f>
        <v/>
      </c>
      <c r="M311" s="116" t="str">
        <f>IF(L311="Sperrklausel!", L312-(L306*0.4+M306*0.6),"")</f>
        <v/>
      </c>
      <c r="N311" s="104"/>
      <c r="O311" s="99" t="str">
        <f>IF(OR(AND(OR(O306=0,P306=0), (O306*40%+P306*60%)&gt;3),AND(OR(O306&lt;=3,P306&lt;=3), (O306*40%+P306*60%)&gt;4)),"Sperrklausel!","")</f>
        <v/>
      </c>
      <c r="P311" s="116" t="str">
        <f>IF(O311="Sperrklausel!", O312-(O306*0.4+P306*0.6),"")</f>
        <v/>
      </c>
      <c r="Q311" s="104"/>
      <c r="R311" s="99" t="str">
        <f>IF(OR(AND(OR(R306=0,S306=0), (R306*40%+S306*60%)&gt;3),AND(OR(R306&lt;=3,S306&lt;=3), (R306*40%+S306*60%)&gt;4)),"Sperrklausel!","")</f>
        <v/>
      </c>
      <c r="S311" s="116" t="str">
        <f>IF(R311="Sperrklausel!", R312-(R306*0.4+S306*0.6),"")</f>
        <v/>
      </c>
      <c r="T311" s="104"/>
      <c r="AML311" s="11"/>
      <c r="AMM311" s="11"/>
    </row>
    <row r="312" spans="1:23 1026:1027" s="8" customFormat="1" ht="15">
      <c r="A312" s="165" t="s">
        <v>4</v>
      </c>
      <c r="B312" s="97"/>
      <c r="C312" s="185" t="str">
        <f>VLOOKUP($T300,Klassenliste!$A$8:$O$32,6)</f>
        <v/>
      </c>
      <c r="D312" s="186"/>
      <c r="E312" s="97"/>
      <c r="F312" s="185" t="str">
        <f>VLOOKUP($T300,Klassenliste!$A$8:$O$32,10)</f>
        <v/>
      </c>
      <c r="G312" s="186"/>
      <c r="H312" s="97"/>
      <c r="I312" s="185" t="str">
        <f>VLOOKUP($T300,Klassenliste!$A$8:$S$32,14)</f>
        <v/>
      </c>
      <c r="J312" s="186"/>
      <c r="K312" s="104"/>
      <c r="L312" s="185" t="str">
        <f>VLOOKUP($T300,Klassenliste!$A$8:$W$32,18)</f>
        <v/>
      </c>
      <c r="M312" s="186"/>
      <c r="N312" s="104"/>
      <c r="O312" s="185" t="str">
        <f>VLOOKUP($T300,Klassenliste!$A$8:$W$32,22)</f>
        <v/>
      </c>
      <c r="P312" s="186"/>
      <c r="Q312" s="104"/>
      <c r="R312" s="185" t="str">
        <f>VLOOKUP($T300,Klassenliste!$A$8:$AA$32,26)</f>
        <v/>
      </c>
      <c r="S312" s="186"/>
      <c r="T312" s="104"/>
      <c r="AML312" s="11"/>
      <c r="AMM312" s="11"/>
    </row>
    <row r="313" spans="1:23 1026:1027" s="8" customFormat="1">
      <c r="A313" s="165"/>
      <c r="B313" s="97"/>
      <c r="C313" s="104"/>
      <c r="D313" s="104"/>
      <c r="E313" s="97"/>
      <c r="F313" s="104"/>
      <c r="G313" s="104"/>
      <c r="H313" s="117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18"/>
      <c r="T313" s="104"/>
      <c r="AML313" s="11"/>
      <c r="AMM313" s="11"/>
    </row>
    <row r="314" spans="1:23 1026:1027" s="8" customFormat="1" ht="12.75" customHeight="1">
      <c r="A314" s="162" t="s">
        <v>5</v>
      </c>
      <c r="B314" s="119"/>
      <c r="C314" s="104"/>
      <c r="D314" s="98">
        <f>Deckblatt!$C$11</f>
        <v>0.1</v>
      </c>
      <c r="E314" s="97"/>
      <c r="F314" s="104"/>
      <c r="G314" s="98">
        <f>Deckblatt!$C$12</f>
        <v>0.19999999999999998</v>
      </c>
      <c r="H314" s="97"/>
      <c r="I314" s="104"/>
      <c r="J314" s="98">
        <f>Deckblatt!$C$13</f>
        <v>0.2</v>
      </c>
      <c r="K314" s="104"/>
      <c r="L314" s="104"/>
      <c r="M314" s="98">
        <f>Deckblatt!$C$14</f>
        <v>0.3</v>
      </c>
      <c r="N314" s="104"/>
      <c r="O314" s="104"/>
      <c r="P314" s="98">
        <f>Deckblatt!$C$15</f>
        <v>0.1</v>
      </c>
      <c r="Q314" s="104"/>
      <c r="R314" s="104"/>
      <c r="S314" s="98">
        <f>Deckblatt!$C$16</f>
        <v>0.1</v>
      </c>
      <c r="T314" s="104"/>
      <c r="AML314" s="11"/>
      <c r="AMM314" s="11"/>
    </row>
    <row r="315" spans="1:23 1026:1027" s="8" customFormat="1">
      <c r="A315" s="165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104"/>
      <c r="M315" s="104"/>
      <c r="N315" s="97"/>
      <c r="O315" s="104"/>
      <c r="P315" s="104"/>
      <c r="Q315" s="104"/>
      <c r="R315" s="104"/>
      <c r="S315" s="118"/>
      <c r="T315" s="104"/>
      <c r="AML315" s="11"/>
      <c r="AMM315" s="11"/>
    </row>
    <row r="316" spans="1:23 1026:1027" s="8" customFormat="1">
      <c r="A316" s="166"/>
      <c r="B316" s="104"/>
      <c r="C316" s="97"/>
      <c r="D316" s="97"/>
      <c r="E316" s="97"/>
      <c r="F316" s="97"/>
      <c r="G316" s="97"/>
      <c r="H316" s="97"/>
      <c r="I316" s="97"/>
      <c r="J316" s="97"/>
      <c r="K316" s="97"/>
      <c r="L316" s="104"/>
      <c r="M316" s="104"/>
      <c r="N316" s="97"/>
      <c r="O316" s="104"/>
      <c r="P316" s="104"/>
      <c r="Q316" s="104"/>
      <c r="R316" s="104"/>
      <c r="S316" s="118"/>
      <c r="T316" s="104"/>
      <c r="AML316" s="11"/>
      <c r="AMM316" s="11"/>
    </row>
    <row r="317" spans="1:23 1026:1027" s="8" customFormat="1">
      <c r="A317" s="167" t="s">
        <v>2</v>
      </c>
      <c r="B317" s="97"/>
      <c r="C317" s="97"/>
      <c r="D317" s="104"/>
      <c r="E317" s="97"/>
      <c r="F317" s="97"/>
      <c r="G317" s="97"/>
      <c r="H317" s="97"/>
      <c r="I317" s="97"/>
      <c r="J317" s="97"/>
      <c r="K317" s="97"/>
      <c r="L317" s="104"/>
      <c r="M317" s="104"/>
      <c r="N317" s="97"/>
      <c r="O317" s="104"/>
      <c r="P317" s="104"/>
      <c r="Q317" s="104"/>
      <c r="R317" s="104"/>
      <c r="S317" s="118"/>
      <c r="T317" s="104"/>
      <c r="AML317" s="11"/>
      <c r="AMM317" s="11"/>
    </row>
    <row r="318" spans="1:23 1026:1027" s="8" customFormat="1">
      <c r="A318" s="167"/>
      <c r="B318" s="97"/>
      <c r="C318" s="97"/>
      <c r="D318" s="104"/>
      <c r="E318" s="97"/>
      <c r="F318" s="97"/>
      <c r="G318" s="97"/>
      <c r="H318" s="97"/>
      <c r="I318" s="97"/>
      <c r="J318" s="97"/>
      <c r="K318" s="97"/>
      <c r="L318" s="104"/>
      <c r="M318" s="104"/>
      <c r="N318" s="97"/>
      <c r="O318" s="104"/>
      <c r="P318" s="104"/>
      <c r="Q318" s="104"/>
      <c r="R318" s="104"/>
      <c r="S318" s="118"/>
      <c r="T318" s="104"/>
      <c r="AML318" s="11"/>
      <c r="AMM318" s="11"/>
    </row>
    <row r="319" spans="1:23 1026:1027" s="8" customFormat="1" ht="15">
      <c r="A319" s="170" t="s">
        <v>3</v>
      </c>
      <c r="B319" s="141" t="str">
        <f>VLOOKUP($T300,Klassenliste!$A$8:$AB$32,28)</f>
        <v/>
      </c>
      <c r="C319" s="97"/>
      <c r="D319" s="104"/>
      <c r="E319" s="97"/>
      <c r="F319" s="97"/>
      <c r="G319" s="97"/>
      <c r="H319" s="97"/>
      <c r="I319" s="97"/>
      <c r="J319" s="97"/>
      <c r="K319" s="97"/>
      <c r="L319" s="104"/>
      <c r="M319" s="104"/>
      <c r="N319" s="97"/>
      <c r="O319" s="104"/>
      <c r="P319" s="104"/>
      <c r="Q319" s="104"/>
      <c r="R319" s="104"/>
      <c r="S319" s="118"/>
      <c r="T319" s="104"/>
      <c r="AML319" s="11"/>
      <c r="AMM319" s="11"/>
    </row>
    <row r="320" spans="1:23 1026:1027" s="8" customFormat="1">
      <c r="A320" s="170"/>
      <c r="B320" s="97"/>
      <c r="C320" s="97"/>
      <c r="D320" s="104"/>
      <c r="E320" s="97"/>
      <c r="F320" s="97"/>
      <c r="G320" s="97"/>
      <c r="H320" s="97"/>
      <c r="I320" s="97"/>
      <c r="J320" s="97"/>
      <c r="K320" s="97"/>
      <c r="L320" s="104"/>
      <c r="M320" s="104"/>
      <c r="N320" s="97"/>
      <c r="O320" s="104"/>
      <c r="P320" s="104"/>
      <c r="Q320" s="104"/>
      <c r="R320" s="104"/>
      <c r="S320" s="118"/>
      <c r="T320" s="104"/>
      <c r="AML320" s="11"/>
      <c r="AMM320" s="11"/>
    </row>
    <row r="321" spans="1:23 1026:1027" s="8" customFormat="1" ht="15">
      <c r="A321" s="170" t="s">
        <v>9</v>
      </c>
      <c r="B321" s="102" t="str">
        <f>VLOOKUP($T300,Klassenliste!$A$8:$AC$32,29)</f>
        <v/>
      </c>
      <c r="C321" s="97"/>
      <c r="D321" s="104"/>
      <c r="E321" s="97"/>
      <c r="F321" s="97"/>
      <c r="G321" s="97"/>
      <c r="H321" s="97"/>
      <c r="I321" s="97"/>
      <c r="J321" s="97"/>
      <c r="K321" s="97"/>
      <c r="L321" s="104"/>
      <c r="M321" s="104"/>
      <c r="N321" s="97"/>
      <c r="O321" s="104"/>
      <c r="P321" s="104"/>
      <c r="Q321" s="104"/>
      <c r="R321" s="104"/>
      <c r="S321" s="118"/>
      <c r="T321" s="120"/>
      <c r="U321" s="24"/>
      <c r="V321" s="24"/>
      <c r="W321" s="24"/>
      <c r="AML321" s="11"/>
      <c r="AMM321" s="11"/>
    </row>
    <row r="322" spans="1:23 1026:1027" s="8" customFormat="1" ht="99.95" customHeight="1">
      <c r="A322" s="165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104"/>
      <c r="M322" s="104"/>
      <c r="N322" s="97"/>
      <c r="O322" s="104"/>
      <c r="P322" s="104"/>
      <c r="Q322" s="104"/>
      <c r="R322" s="104"/>
      <c r="S322" s="118"/>
      <c r="T322" s="120"/>
      <c r="U322" s="24"/>
      <c r="V322" s="24"/>
      <c r="AML322" s="11"/>
      <c r="AMM322" s="11"/>
    </row>
    <row r="323" spans="1:23 1026:1027" ht="20.25">
      <c r="A323" s="187" t="str">
        <f>$A$1</f>
        <v xml:space="preserve">Abiturprüfung für andere Bewerberinnen und Bewerber (4. Fach); Mod. Fremdspr.: ; </v>
      </c>
      <c r="B323" s="103"/>
      <c r="C323" s="129"/>
      <c r="D323" s="104"/>
      <c r="E323" s="104"/>
      <c r="F323" s="104"/>
      <c r="G323" s="104"/>
      <c r="H323" s="104"/>
      <c r="I323" s="104"/>
      <c r="J323" s="126"/>
      <c r="K323" s="104"/>
      <c r="L323" s="128"/>
      <c r="M323" s="106"/>
      <c r="N323" s="104"/>
      <c r="O323" s="128"/>
      <c r="P323" s="106"/>
      <c r="Q323" s="106"/>
      <c r="R323" s="106"/>
      <c r="S323" s="104"/>
      <c r="T323" s="123">
        <v>15</v>
      </c>
    </row>
    <row r="324" spans="1:23 1026:1027" ht="15.75">
      <c r="A324" s="163" t="str">
        <f>CONCATENATE("Name: ",VLOOKUP($T323,Klassenliste!$A$8:$B$32,2),", ",VLOOKUP($T323,Klassenliste!$A$8:$C$32,3))</f>
        <v xml:space="preserve">Name: , </v>
      </c>
      <c r="B324" s="127"/>
      <c r="C324" s="104"/>
      <c r="D324" s="104"/>
      <c r="E324" s="104"/>
      <c r="F324" s="104"/>
      <c r="G324" s="104"/>
      <c r="H324" s="104"/>
      <c r="I324" s="104"/>
      <c r="J324" s="122"/>
      <c r="K324" s="105"/>
      <c r="L324" s="104"/>
      <c r="M324" s="121"/>
      <c r="N324" s="105"/>
      <c r="O324" s="104"/>
      <c r="P324" s="121"/>
      <c r="Q324" s="109"/>
      <c r="R324" s="111"/>
      <c r="S324" s="104"/>
      <c r="T324" s="104"/>
    </row>
    <row r="325" spans="1:23 1026:1027">
      <c r="A325" s="16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21"/>
      <c r="N325" s="104"/>
      <c r="O325" s="104"/>
      <c r="P325" s="121"/>
      <c r="Q325" s="109"/>
      <c r="R325" s="111"/>
      <c r="S325" s="104"/>
      <c r="T325" s="104"/>
    </row>
    <row r="326" spans="1:23 1026:1027" ht="15" customHeight="1">
      <c r="A326" s="165"/>
      <c r="B326" s="97"/>
      <c r="C326" s="140" t="str">
        <f>Deckblatt!$B$11</f>
        <v>A 1</v>
      </c>
      <c r="D326" s="109"/>
      <c r="E326" s="110"/>
      <c r="F326" s="140" t="str">
        <f>Deckblatt!$B$12</f>
        <v>A 2</v>
      </c>
      <c r="G326" s="108"/>
      <c r="H326" s="108"/>
      <c r="I326" s="140" t="str">
        <f>Deckblatt!$B$13</f>
        <v>B</v>
      </c>
      <c r="J326" s="108"/>
      <c r="K326" s="104"/>
      <c r="L326" s="140" t="str">
        <f>Deckblatt!$B$14</f>
        <v>C</v>
      </c>
      <c r="M326" s="108"/>
      <c r="N326" s="104"/>
      <c r="O326" s="140" t="str">
        <f>Deckblatt!$B$15</f>
        <v>D 1</v>
      </c>
      <c r="P326" s="108"/>
      <c r="Q326" s="109"/>
      <c r="R326" s="140" t="str">
        <f>Deckblatt!$B$16</f>
        <v>D 2</v>
      </c>
      <c r="S326" s="109"/>
      <c r="T326" s="104"/>
    </row>
    <row r="327" spans="1:23 1026:1027" ht="6.75" customHeight="1">
      <c r="B327" s="104"/>
      <c r="C327" s="104"/>
      <c r="D327" s="104"/>
      <c r="E327" s="104"/>
      <c r="F327" s="104"/>
      <c r="G327" s="104"/>
      <c r="H327" s="104"/>
      <c r="I327" s="104"/>
      <c r="J327" s="104"/>
      <c r="K327" s="107"/>
      <c r="L327" s="109"/>
      <c r="M327" s="111"/>
      <c r="N327" s="107"/>
      <c r="O327" s="109"/>
      <c r="P327" s="111"/>
      <c r="Q327" s="107"/>
      <c r="R327" s="106"/>
      <c r="S327" s="104"/>
      <c r="T327" s="107"/>
    </row>
    <row r="328" spans="1:23 1026:1027" ht="15" customHeight="1">
      <c r="A328" s="165"/>
      <c r="B328" s="97"/>
      <c r="C328" s="104" t="s">
        <v>6</v>
      </c>
      <c r="D328" s="104" t="s">
        <v>7</v>
      </c>
      <c r="E328" s="97"/>
      <c r="F328" s="97" t="s">
        <v>0</v>
      </c>
      <c r="G328" s="97" t="s">
        <v>1</v>
      </c>
      <c r="H328" s="97"/>
      <c r="I328" s="97" t="s">
        <v>0</v>
      </c>
      <c r="J328" s="97" t="s">
        <v>1</v>
      </c>
      <c r="K328" s="104"/>
      <c r="L328" s="97" t="s">
        <v>0</v>
      </c>
      <c r="M328" s="97" t="s">
        <v>1</v>
      </c>
      <c r="N328" s="104"/>
      <c r="O328" s="97" t="s">
        <v>0</v>
      </c>
      <c r="P328" s="97" t="s">
        <v>1</v>
      </c>
      <c r="Q328" s="109"/>
      <c r="R328" s="97" t="s">
        <v>0</v>
      </c>
      <c r="S328" s="97" t="s">
        <v>1</v>
      </c>
      <c r="T328" s="104"/>
    </row>
    <row r="329" spans="1:23 1026:1027">
      <c r="A329" s="167" t="s">
        <v>26</v>
      </c>
      <c r="B329" s="112"/>
      <c r="C329" s="113">
        <f>VLOOKUP($T323,Klassenliste!$A$8:$L$32,4)</f>
        <v>0</v>
      </c>
      <c r="D329" s="113">
        <f>VLOOKUP($T323,Klassenliste!$A$8:$M$32,5)</f>
        <v>0</v>
      </c>
      <c r="E329" s="97"/>
      <c r="F329" s="113">
        <f>VLOOKUP($T323,Klassenliste!$A$8:$L$32,8)</f>
        <v>0</v>
      </c>
      <c r="G329" s="113">
        <f>VLOOKUP($T323,Klassenliste!$A$8:$M$32,9)</f>
        <v>0</v>
      </c>
      <c r="H329" s="97"/>
      <c r="I329" s="113">
        <f>VLOOKUP($T323,Klassenliste!$A$8:$P$32,12)</f>
        <v>0</v>
      </c>
      <c r="J329" s="113">
        <f>VLOOKUP($T323,Klassenliste!$A$8:$Q$32,13)</f>
        <v>0</v>
      </c>
      <c r="K329" s="104"/>
      <c r="L329" s="113">
        <f>VLOOKUP($T323,Klassenliste!$A$8:$T$32,16)</f>
        <v>0</v>
      </c>
      <c r="M329" s="113">
        <f>VLOOKUP($T323,Klassenliste!$A$8:$U$32,17)</f>
        <v>0</v>
      </c>
      <c r="N329" s="104"/>
      <c r="O329" s="113">
        <f>VLOOKUP($T323,Klassenliste!$A$8:$T$32,20)</f>
        <v>0</v>
      </c>
      <c r="P329" s="113">
        <f>VLOOKUP($T323,Klassenliste!$A$8:$U$32,21)</f>
        <v>0</v>
      </c>
      <c r="Q329" s="109"/>
      <c r="R329" s="113">
        <f>VLOOKUP($T323,Klassenliste!$A$8:$X$32,24)</f>
        <v>0</v>
      </c>
      <c r="S329" s="113">
        <f>VLOOKUP($T323,Klassenliste!$A$8:$Y$32,25)</f>
        <v>0</v>
      </c>
      <c r="T329" s="104"/>
    </row>
    <row r="330" spans="1:23 1026:1027" ht="12.75" customHeight="1">
      <c r="A330" s="168" t="str">
        <f>IF(OR(F329&lt;0,G329&gt;15,I329&lt;0,I329&gt;15,J329&lt;0,J329&gt;15,O329&lt;0,O329&gt;15,P329&lt;0,P329&gt;15,R329&lt;0,R329&gt;15,S329&lt;0,S329&gt;15),"Fehler","")</f>
        <v/>
      </c>
      <c r="B330" s="100"/>
      <c r="C330" s="107"/>
      <c r="D330" s="107"/>
      <c r="E330" s="97"/>
      <c r="F330" s="107"/>
      <c r="G330" s="107"/>
      <c r="H330" s="97"/>
      <c r="I330" s="97"/>
      <c r="J330" s="97"/>
      <c r="K330" s="107"/>
      <c r="L330" s="97"/>
      <c r="M330" s="97"/>
      <c r="N330" s="107"/>
      <c r="O330" s="97"/>
      <c r="P330" s="97"/>
      <c r="Q330" s="107"/>
      <c r="R330" s="97"/>
      <c r="S330" s="97"/>
      <c r="T330" s="107"/>
      <c r="W330" s="11"/>
    </row>
    <row r="331" spans="1:23 1026:1027" ht="12.75" customHeight="1">
      <c r="A331" s="169"/>
      <c r="B331" s="101"/>
      <c r="C331" s="114">
        <v>0.4</v>
      </c>
      <c r="D331" s="115">
        <v>0.6</v>
      </c>
      <c r="E331" s="97"/>
      <c r="F331" s="114">
        <v>0.4</v>
      </c>
      <c r="G331" s="115">
        <v>0.6</v>
      </c>
      <c r="H331" s="97"/>
      <c r="I331" s="114">
        <v>0.4</v>
      </c>
      <c r="J331" s="115">
        <v>0.6</v>
      </c>
      <c r="K331" s="107"/>
      <c r="L331" s="114">
        <v>0.4</v>
      </c>
      <c r="M331" s="115">
        <v>0.6</v>
      </c>
      <c r="N331" s="107"/>
      <c r="O331" s="114">
        <v>0.4</v>
      </c>
      <c r="P331" s="115">
        <v>0.6</v>
      </c>
      <c r="Q331" s="107"/>
      <c r="R331" s="114">
        <v>0.4</v>
      </c>
      <c r="S331" s="115">
        <v>0.6</v>
      </c>
      <c r="T331" s="107"/>
    </row>
    <row r="332" spans="1:23 1026:1027" ht="12" customHeight="1">
      <c r="A332" s="165"/>
      <c r="B332" s="97"/>
      <c r="C332" s="97"/>
      <c r="D332" s="97"/>
      <c r="E332" s="97"/>
      <c r="F332" s="97"/>
      <c r="G332" s="97"/>
      <c r="H332" s="97"/>
      <c r="I332" s="97"/>
      <c r="J332" s="97"/>
      <c r="K332" s="107"/>
      <c r="L332" s="104"/>
      <c r="M332" s="104"/>
      <c r="N332" s="107"/>
      <c r="O332" s="104"/>
      <c r="P332" s="104"/>
      <c r="Q332" s="107"/>
      <c r="R332" s="104"/>
      <c r="S332" s="104"/>
      <c r="T332" s="107"/>
    </row>
    <row r="333" spans="1:23 1026:1027" ht="12" customHeight="1">
      <c r="A333" s="165"/>
      <c r="B333" s="97"/>
      <c r="C333" s="97"/>
      <c r="D333" s="97"/>
      <c r="E333" s="97"/>
      <c r="F333" s="97"/>
      <c r="G333" s="97"/>
      <c r="H333" s="97"/>
      <c r="I333" s="97"/>
      <c r="J333" s="97"/>
      <c r="K333" s="107"/>
      <c r="L333" s="104"/>
      <c r="M333" s="104"/>
      <c r="N333" s="107"/>
      <c r="O333" s="104"/>
      <c r="P333" s="104"/>
      <c r="Q333" s="107"/>
      <c r="R333" s="104"/>
      <c r="S333" s="104"/>
      <c r="T333" s="107"/>
    </row>
    <row r="334" spans="1:23 1026:1027" s="8" customFormat="1">
      <c r="A334" s="165"/>
      <c r="B334" s="97"/>
      <c r="C334" s="99" t="str">
        <f>IF(OR(AND(OR(C329=0,D329=0), (C329*40%+D329*60%)&gt;3),AND(OR(C329&lt;=3,D329&lt;=3), (C329*40%+D329*60%)&gt;4)),"Sperrklausel!","")</f>
        <v/>
      </c>
      <c r="D334" s="116" t="str">
        <f>IF(C334="Sperrklausel!", C335-(C329*0.4+D329*0.6),"")</f>
        <v/>
      </c>
      <c r="E334" s="97"/>
      <c r="F334" s="99" t="str">
        <f>IF(OR(AND(OR(F329=0,G329=0), (F329*40%+G329*60%)&gt;3),AND(OR(F329&lt;=3,G329&lt;=3), (F329*40%+G329*60%)&gt;4)),"Sperrklausel!","")</f>
        <v/>
      </c>
      <c r="G334" s="116" t="str">
        <f>IF(F334="Sperrklausel!", F335-(F329*0.4+G329*0.6),"")</f>
        <v/>
      </c>
      <c r="H334" s="97"/>
      <c r="I334" s="99" t="str">
        <f>IF(OR(AND(OR(I329=0,J329=0), (I329*40%+J329*60%)&gt;3),AND(OR(I329&lt;=3,J329&lt;=3), (I329*40%+J329*60%)&gt;4)),"Sperrklausel!","")</f>
        <v/>
      </c>
      <c r="J334" s="116" t="str">
        <f>IF(I334="Sperrklausel!", I335-(I329*0.4+J329*0.6),"")</f>
        <v/>
      </c>
      <c r="K334" s="104"/>
      <c r="L334" s="99" t="str">
        <f>IF(OR(AND(OR(L329=0,M329=0), (L329*40%+M329*60%)&gt;3),AND(OR(L329&lt;=3,M329&lt;=3), (L329*40%+M329*60%)&gt;4)),"Sperrklausel!","")</f>
        <v/>
      </c>
      <c r="M334" s="116" t="str">
        <f>IF(L334="Sperrklausel!", L335-(L329*0.4+M329*0.6),"")</f>
        <v/>
      </c>
      <c r="N334" s="104"/>
      <c r="O334" s="99" t="str">
        <f>IF(OR(AND(OR(O329=0,P329=0), (O329*40%+P329*60%)&gt;3),AND(OR(O329&lt;=3,P329&lt;=3), (O329*40%+P329*60%)&gt;4)),"Sperrklausel!","")</f>
        <v/>
      </c>
      <c r="P334" s="116" t="str">
        <f>IF(O334="Sperrklausel!", O335-(O329*0.4+P329*0.6),"")</f>
        <v/>
      </c>
      <c r="Q334" s="104"/>
      <c r="R334" s="99" t="str">
        <f>IF(OR(AND(OR(R329=0,S329=0), (R329*40%+S329*60%)&gt;3),AND(OR(R329&lt;=3,S329&lt;=3), (R329*40%+S329*60%)&gt;4)),"Sperrklausel!","")</f>
        <v/>
      </c>
      <c r="S334" s="116" t="str">
        <f>IF(R334="Sperrklausel!", R335-(R329*0.4+S329*0.6),"")</f>
        <v/>
      </c>
      <c r="T334" s="104"/>
      <c r="AML334" s="11"/>
      <c r="AMM334" s="11"/>
    </row>
    <row r="335" spans="1:23 1026:1027" s="8" customFormat="1" ht="15">
      <c r="A335" s="165" t="s">
        <v>4</v>
      </c>
      <c r="B335" s="97"/>
      <c r="C335" s="185" t="str">
        <f>VLOOKUP($T323,Klassenliste!$A$8:$O$32,6)</f>
        <v/>
      </c>
      <c r="D335" s="186"/>
      <c r="E335" s="97"/>
      <c r="F335" s="185" t="str">
        <f>VLOOKUP($T323,Klassenliste!$A$8:$O$32,10)</f>
        <v/>
      </c>
      <c r="G335" s="186"/>
      <c r="H335" s="97"/>
      <c r="I335" s="185" t="str">
        <f>VLOOKUP($T323,Klassenliste!$A$8:$S$32,14)</f>
        <v/>
      </c>
      <c r="J335" s="186"/>
      <c r="K335" s="104"/>
      <c r="L335" s="185" t="str">
        <f>VLOOKUP($T323,Klassenliste!$A$8:$W$32,18)</f>
        <v/>
      </c>
      <c r="M335" s="186"/>
      <c r="N335" s="104"/>
      <c r="O335" s="185" t="str">
        <f>VLOOKUP($T323,Klassenliste!$A$8:$W$32,22)</f>
        <v/>
      </c>
      <c r="P335" s="186"/>
      <c r="Q335" s="104"/>
      <c r="R335" s="185" t="str">
        <f>VLOOKUP($T323,Klassenliste!$A$8:$AA$32,26)</f>
        <v/>
      </c>
      <c r="S335" s="186"/>
      <c r="T335" s="104"/>
      <c r="AML335" s="11"/>
      <c r="AMM335" s="11"/>
    </row>
    <row r="336" spans="1:23 1026:1027" s="8" customFormat="1">
      <c r="A336" s="165"/>
      <c r="B336" s="97"/>
      <c r="C336" s="104"/>
      <c r="D336" s="104"/>
      <c r="E336" s="97"/>
      <c r="F336" s="104"/>
      <c r="G336" s="104"/>
      <c r="H336" s="117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18"/>
      <c r="T336" s="104"/>
      <c r="AML336" s="11"/>
      <c r="AMM336" s="11"/>
    </row>
    <row r="337" spans="1:23 1026:1027" s="8" customFormat="1" ht="12.75" customHeight="1">
      <c r="A337" s="162" t="s">
        <v>5</v>
      </c>
      <c r="B337" s="119"/>
      <c r="C337" s="104"/>
      <c r="D337" s="98">
        <f>Deckblatt!$C$11</f>
        <v>0.1</v>
      </c>
      <c r="E337" s="97"/>
      <c r="F337" s="104"/>
      <c r="G337" s="98">
        <f>Deckblatt!$C$12</f>
        <v>0.19999999999999998</v>
      </c>
      <c r="H337" s="97"/>
      <c r="I337" s="104"/>
      <c r="J337" s="98">
        <f>Deckblatt!$C$13</f>
        <v>0.2</v>
      </c>
      <c r="K337" s="104"/>
      <c r="L337" s="104"/>
      <c r="M337" s="98">
        <f>Deckblatt!$C$14</f>
        <v>0.3</v>
      </c>
      <c r="N337" s="104"/>
      <c r="O337" s="104"/>
      <c r="P337" s="98">
        <f>Deckblatt!$C$15</f>
        <v>0.1</v>
      </c>
      <c r="Q337" s="104"/>
      <c r="R337" s="104"/>
      <c r="S337" s="98">
        <f>Deckblatt!$C$16</f>
        <v>0.1</v>
      </c>
      <c r="T337" s="104"/>
      <c r="AML337" s="11"/>
      <c r="AMM337" s="11"/>
    </row>
    <row r="338" spans="1:23 1026:1027" s="8" customFormat="1">
      <c r="A338" s="165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104"/>
      <c r="M338" s="104"/>
      <c r="N338" s="97"/>
      <c r="O338" s="104"/>
      <c r="P338" s="104"/>
      <c r="Q338" s="104"/>
      <c r="R338" s="104"/>
      <c r="S338" s="118"/>
      <c r="T338" s="104"/>
      <c r="AML338" s="11"/>
      <c r="AMM338" s="11"/>
    </row>
    <row r="339" spans="1:23 1026:1027" s="8" customFormat="1">
      <c r="A339" s="166"/>
      <c r="B339" s="104"/>
      <c r="C339" s="97"/>
      <c r="D339" s="97"/>
      <c r="E339" s="97"/>
      <c r="F339" s="97"/>
      <c r="G339" s="97"/>
      <c r="H339" s="97"/>
      <c r="I339" s="97"/>
      <c r="J339" s="97"/>
      <c r="K339" s="97"/>
      <c r="L339" s="104"/>
      <c r="M339" s="104"/>
      <c r="N339" s="97"/>
      <c r="O339" s="104"/>
      <c r="P339" s="104"/>
      <c r="Q339" s="104"/>
      <c r="R339" s="104"/>
      <c r="S339" s="118"/>
      <c r="T339" s="104"/>
      <c r="AML339" s="11"/>
      <c r="AMM339" s="11"/>
    </row>
    <row r="340" spans="1:23 1026:1027" s="8" customFormat="1">
      <c r="A340" s="167" t="s">
        <v>2</v>
      </c>
      <c r="B340" s="97"/>
      <c r="C340" s="97"/>
      <c r="D340" s="104"/>
      <c r="E340" s="97"/>
      <c r="F340" s="97"/>
      <c r="G340" s="97"/>
      <c r="H340" s="97"/>
      <c r="I340" s="97"/>
      <c r="J340" s="97"/>
      <c r="K340" s="97"/>
      <c r="L340" s="104"/>
      <c r="M340" s="104"/>
      <c r="N340" s="97"/>
      <c r="O340" s="104"/>
      <c r="P340" s="104"/>
      <c r="Q340" s="104"/>
      <c r="R340" s="104"/>
      <c r="S340" s="118"/>
      <c r="T340" s="104"/>
      <c r="AML340" s="11"/>
      <c r="AMM340" s="11"/>
    </row>
    <row r="341" spans="1:23 1026:1027" s="8" customFormat="1">
      <c r="A341" s="167"/>
      <c r="B341" s="97"/>
      <c r="C341" s="97"/>
      <c r="D341" s="104"/>
      <c r="E341" s="97"/>
      <c r="F341" s="97"/>
      <c r="G341" s="97"/>
      <c r="H341" s="97"/>
      <c r="I341" s="97"/>
      <c r="J341" s="97"/>
      <c r="K341" s="97"/>
      <c r="L341" s="104"/>
      <c r="M341" s="104"/>
      <c r="N341" s="97"/>
      <c r="O341" s="104"/>
      <c r="P341" s="104"/>
      <c r="Q341" s="104"/>
      <c r="R341" s="104"/>
      <c r="S341" s="118"/>
      <c r="T341" s="104"/>
      <c r="AML341" s="11"/>
      <c r="AMM341" s="11"/>
    </row>
    <row r="342" spans="1:23 1026:1027" s="8" customFormat="1" ht="15">
      <c r="A342" s="170" t="s">
        <v>3</v>
      </c>
      <c r="B342" s="141" t="str">
        <f>VLOOKUP($T323,Klassenliste!$A$8:$AB$32,28)</f>
        <v/>
      </c>
      <c r="C342" s="97"/>
      <c r="D342" s="104"/>
      <c r="E342" s="97"/>
      <c r="F342" s="97"/>
      <c r="G342" s="97"/>
      <c r="H342" s="97"/>
      <c r="I342" s="97"/>
      <c r="J342" s="97"/>
      <c r="K342" s="97"/>
      <c r="L342" s="104"/>
      <c r="M342" s="104"/>
      <c r="N342" s="97"/>
      <c r="O342" s="104"/>
      <c r="P342" s="104"/>
      <c r="Q342" s="104"/>
      <c r="R342" s="104"/>
      <c r="S342" s="118"/>
      <c r="T342" s="104"/>
      <c r="AML342" s="11"/>
      <c r="AMM342" s="11"/>
    </row>
    <row r="343" spans="1:23 1026:1027" s="8" customFormat="1">
      <c r="A343" s="170"/>
      <c r="B343" s="97"/>
      <c r="C343" s="97"/>
      <c r="D343" s="104"/>
      <c r="E343" s="97"/>
      <c r="F343" s="97"/>
      <c r="G343" s="97"/>
      <c r="H343" s="97"/>
      <c r="I343" s="97"/>
      <c r="J343" s="97"/>
      <c r="K343" s="97"/>
      <c r="L343" s="104"/>
      <c r="M343" s="104"/>
      <c r="N343" s="97"/>
      <c r="O343" s="104"/>
      <c r="P343" s="104"/>
      <c r="Q343" s="104"/>
      <c r="R343" s="104"/>
      <c r="S343" s="118"/>
      <c r="T343" s="104"/>
      <c r="AML343" s="11"/>
      <c r="AMM343" s="11"/>
    </row>
    <row r="344" spans="1:23 1026:1027" s="8" customFormat="1" ht="15">
      <c r="A344" s="170" t="s">
        <v>9</v>
      </c>
      <c r="B344" s="102" t="str">
        <f>VLOOKUP($T323,Klassenliste!$A$8:$AC$32,29)</f>
        <v/>
      </c>
      <c r="C344" s="97"/>
      <c r="D344" s="104"/>
      <c r="E344" s="97"/>
      <c r="F344" s="97"/>
      <c r="G344" s="97"/>
      <c r="H344" s="97"/>
      <c r="I344" s="97"/>
      <c r="J344" s="97"/>
      <c r="K344" s="97"/>
      <c r="L344" s="104"/>
      <c r="M344" s="104"/>
      <c r="N344" s="97"/>
      <c r="O344" s="104"/>
      <c r="P344" s="104"/>
      <c r="Q344" s="104"/>
      <c r="R344" s="104"/>
      <c r="S344" s="118"/>
      <c r="T344" s="120"/>
      <c r="U344" s="24"/>
      <c r="V344" s="24"/>
      <c r="W344" s="24"/>
      <c r="AML344" s="11"/>
      <c r="AMM344" s="11"/>
    </row>
    <row r="345" spans="1:23 1026:1027" s="8" customFormat="1" ht="12.75" customHeight="1">
      <c r="A345" s="165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104"/>
      <c r="M345" s="104"/>
      <c r="N345" s="97"/>
      <c r="O345" s="104"/>
      <c r="P345" s="104"/>
      <c r="Q345" s="104"/>
      <c r="R345" s="104"/>
      <c r="S345" s="118"/>
      <c r="T345" s="120"/>
      <c r="U345" s="24"/>
      <c r="V345" s="24"/>
      <c r="AML345" s="11"/>
      <c r="AMM345" s="11"/>
    </row>
    <row r="346" spans="1:23 1026:1027" ht="20.25">
      <c r="A346" s="187" t="str">
        <f>$A$1</f>
        <v xml:space="preserve">Abiturprüfung für andere Bewerberinnen und Bewerber (4. Fach); Mod. Fremdspr.: ; </v>
      </c>
      <c r="B346" s="103"/>
      <c r="C346" s="129"/>
      <c r="D346" s="104"/>
      <c r="E346" s="104"/>
      <c r="F346" s="104"/>
      <c r="G346" s="104"/>
      <c r="H346" s="104"/>
      <c r="I346" s="104"/>
      <c r="J346" s="126"/>
      <c r="K346" s="104"/>
      <c r="L346" s="128"/>
      <c r="M346" s="106"/>
      <c r="N346" s="104"/>
      <c r="O346" s="128"/>
      <c r="P346" s="106"/>
      <c r="Q346" s="106"/>
      <c r="R346" s="106"/>
      <c r="S346" s="104"/>
      <c r="T346" s="123">
        <v>16</v>
      </c>
    </row>
    <row r="347" spans="1:23 1026:1027" ht="15.75">
      <c r="A347" s="163" t="str">
        <f>CONCATENATE("Name: ",VLOOKUP($T346,Klassenliste!$A$8:$B$32,2),", ",VLOOKUP($T346,Klassenliste!$A$8:$C$32,3))</f>
        <v xml:space="preserve">Name: , </v>
      </c>
      <c r="B347" s="127"/>
      <c r="C347" s="104"/>
      <c r="D347" s="104"/>
      <c r="E347" s="104"/>
      <c r="F347" s="104"/>
      <c r="G347" s="104"/>
      <c r="H347" s="104"/>
      <c r="I347" s="104"/>
      <c r="J347" s="122"/>
      <c r="K347" s="105"/>
      <c r="L347" s="104"/>
      <c r="M347" s="121"/>
      <c r="N347" s="105"/>
      <c r="O347" s="104"/>
      <c r="P347" s="121"/>
      <c r="Q347" s="109"/>
      <c r="R347" s="111"/>
      <c r="S347" s="104"/>
      <c r="T347" s="104"/>
    </row>
    <row r="348" spans="1:23 1026:1027">
      <c r="A348" s="16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21"/>
      <c r="N348" s="104"/>
      <c r="O348" s="104"/>
      <c r="P348" s="121"/>
      <c r="Q348" s="109"/>
      <c r="R348" s="111"/>
      <c r="S348" s="104"/>
      <c r="T348" s="104"/>
    </row>
    <row r="349" spans="1:23 1026:1027" ht="15" customHeight="1">
      <c r="A349" s="165"/>
      <c r="B349" s="97"/>
      <c r="C349" s="140" t="str">
        <f>Deckblatt!$B$11</f>
        <v>A 1</v>
      </c>
      <c r="D349" s="109"/>
      <c r="E349" s="110"/>
      <c r="F349" s="140" t="str">
        <f>Deckblatt!$B$12</f>
        <v>A 2</v>
      </c>
      <c r="G349" s="108"/>
      <c r="H349" s="108"/>
      <c r="I349" s="140" t="str">
        <f>Deckblatt!$B$13</f>
        <v>B</v>
      </c>
      <c r="J349" s="108"/>
      <c r="K349" s="104"/>
      <c r="L349" s="140" t="str">
        <f>Deckblatt!$B$14</f>
        <v>C</v>
      </c>
      <c r="M349" s="108"/>
      <c r="N349" s="104"/>
      <c r="O349" s="140" t="str">
        <f>Deckblatt!$B$15</f>
        <v>D 1</v>
      </c>
      <c r="P349" s="108"/>
      <c r="Q349" s="109"/>
      <c r="R349" s="140" t="str">
        <f>Deckblatt!$B$16</f>
        <v>D 2</v>
      </c>
      <c r="S349" s="109"/>
      <c r="T349" s="104"/>
    </row>
    <row r="350" spans="1:23 1026:1027" ht="6.75" customHeight="1">
      <c r="B350" s="104"/>
      <c r="C350" s="104"/>
      <c r="D350" s="104"/>
      <c r="E350" s="104"/>
      <c r="F350" s="104"/>
      <c r="G350" s="104"/>
      <c r="H350" s="104"/>
      <c r="I350" s="104"/>
      <c r="J350" s="104"/>
      <c r="K350" s="107"/>
      <c r="L350" s="109"/>
      <c r="M350" s="111"/>
      <c r="N350" s="107"/>
      <c r="O350" s="109"/>
      <c r="P350" s="111"/>
      <c r="Q350" s="107"/>
      <c r="R350" s="106"/>
      <c r="S350" s="104"/>
      <c r="T350" s="107"/>
    </row>
    <row r="351" spans="1:23 1026:1027" ht="15" customHeight="1">
      <c r="A351" s="165"/>
      <c r="B351" s="97"/>
      <c r="C351" s="104" t="s">
        <v>6</v>
      </c>
      <c r="D351" s="104" t="s">
        <v>7</v>
      </c>
      <c r="E351" s="97"/>
      <c r="F351" s="97" t="s">
        <v>0</v>
      </c>
      <c r="G351" s="97" t="s">
        <v>1</v>
      </c>
      <c r="H351" s="97"/>
      <c r="I351" s="97" t="s">
        <v>0</v>
      </c>
      <c r="J351" s="97" t="s">
        <v>1</v>
      </c>
      <c r="K351" s="104"/>
      <c r="L351" s="97" t="s">
        <v>0</v>
      </c>
      <c r="M351" s="97" t="s">
        <v>1</v>
      </c>
      <c r="N351" s="104"/>
      <c r="O351" s="97" t="s">
        <v>0</v>
      </c>
      <c r="P351" s="97" t="s">
        <v>1</v>
      </c>
      <c r="Q351" s="109"/>
      <c r="R351" s="97" t="s">
        <v>0</v>
      </c>
      <c r="S351" s="97" t="s">
        <v>1</v>
      </c>
      <c r="T351" s="104"/>
    </row>
    <row r="352" spans="1:23 1026:1027">
      <c r="A352" s="167" t="s">
        <v>26</v>
      </c>
      <c r="B352" s="112"/>
      <c r="C352" s="113">
        <f>VLOOKUP($T346,Klassenliste!$A$8:$L$32,4)</f>
        <v>0</v>
      </c>
      <c r="D352" s="113">
        <f>VLOOKUP($T346,Klassenliste!$A$8:$M$32,5)</f>
        <v>0</v>
      </c>
      <c r="E352" s="97"/>
      <c r="F352" s="113">
        <f>VLOOKUP($T346,Klassenliste!$A$8:$L$32,8)</f>
        <v>0</v>
      </c>
      <c r="G352" s="113">
        <f>VLOOKUP($T346,Klassenliste!$A$8:$M$32,9)</f>
        <v>0</v>
      </c>
      <c r="H352" s="97"/>
      <c r="I352" s="113">
        <f>VLOOKUP($T346,Klassenliste!$A$8:$P$32,12)</f>
        <v>0</v>
      </c>
      <c r="J352" s="113">
        <f>VLOOKUP($T346,Klassenliste!$A$8:$Q$32,13)</f>
        <v>0</v>
      </c>
      <c r="K352" s="104"/>
      <c r="L352" s="113">
        <f>VLOOKUP($T346,Klassenliste!$A$8:$T$32,16)</f>
        <v>0</v>
      </c>
      <c r="M352" s="113">
        <f>VLOOKUP($T346,Klassenliste!$A$8:$U$32,17)</f>
        <v>0</v>
      </c>
      <c r="N352" s="104"/>
      <c r="O352" s="113">
        <f>VLOOKUP($T346,Klassenliste!$A$8:$T$32,20)</f>
        <v>0</v>
      </c>
      <c r="P352" s="113">
        <f>VLOOKUP($T346,Klassenliste!$A$8:$U$32,21)</f>
        <v>0</v>
      </c>
      <c r="Q352" s="109"/>
      <c r="R352" s="113">
        <f>VLOOKUP($T346,Klassenliste!$A$8:$X$32,24)</f>
        <v>0</v>
      </c>
      <c r="S352" s="113">
        <f>VLOOKUP($T346,Klassenliste!$A$8:$Y$32,25)</f>
        <v>0</v>
      </c>
      <c r="T352" s="104"/>
    </row>
    <row r="353" spans="1:23 1026:1027" ht="12.75" customHeight="1">
      <c r="A353" s="168" t="str">
        <f>IF(OR(F352&lt;0,G352&gt;15,I352&lt;0,I352&gt;15,J352&lt;0,J352&gt;15,O352&lt;0,O352&gt;15,P352&lt;0,P352&gt;15,R352&lt;0,R352&gt;15,S352&lt;0,S352&gt;15),"Fehler","")</f>
        <v/>
      </c>
      <c r="B353" s="100"/>
      <c r="C353" s="107"/>
      <c r="D353" s="107"/>
      <c r="E353" s="97"/>
      <c r="F353" s="107"/>
      <c r="G353" s="107"/>
      <c r="H353" s="97"/>
      <c r="I353" s="97"/>
      <c r="J353" s="97"/>
      <c r="K353" s="107"/>
      <c r="L353" s="97"/>
      <c r="M353" s="97"/>
      <c r="N353" s="107"/>
      <c r="O353" s="97"/>
      <c r="P353" s="97"/>
      <c r="Q353" s="107"/>
      <c r="R353" s="97"/>
      <c r="S353" s="97"/>
      <c r="T353" s="107"/>
      <c r="W353" s="11"/>
    </row>
    <row r="354" spans="1:23 1026:1027" ht="12.75" customHeight="1">
      <c r="A354" s="169"/>
      <c r="B354" s="101"/>
      <c r="C354" s="114">
        <v>0.4</v>
      </c>
      <c r="D354" s="115">
        <v>0.6</v>
      </c>
      <c r="E354" s="97"/>
      <c r="F354" s="114">
        <v>0.4</v>
      </c>
      <c r="G354" s="115">
        <v>0.6</v>
      </c>
      <c r="H354" s="97"/>
      <c r="I354" s="114">
        <v>0.4</v>
      </c>
      <c r="J354" s="115">
        <v>0.6</v>
      </c>
      <c r="K354" s="107"/>
      <c r="L354" s="114">
        <v>0.4</v>
      </c>
      <c r="M354" s="115">
        <v>0.6</v>
      </c>
      <c r="N354" s="107"/>
      <c r="O354" s="114">
        <v>0.4</v>
      </c>
      <c r="P354" s="115">
        <v>0.6</v>
      </c>
      <c r="Q354" s="107"/>
      <c r="R354" s="114">
        <v>0.4</v>
      </c>
      <c r="S354" s="115">
        <v>0.6</v>
      </c>
      <c r="T354" s="107"/>
    </row>
    <row r="355" spans="1:23 1026:1027" ht="12" customHeight="1">
      <c r="A355" s="165"/>
      <c r="B355" s="97"/>
      <c r="C355" s="97"/>
      <c r="D355" s="97"/>
      <c r="E355" s="97"/>
      <c r="F355" s="97"/>
      <c r="G355" s="97"/>
      <c r="H355" s="97"/>
      <c r="I355" s="97"/>
      <c r="J355" s="97"/>
      <c r="K355" s="107"/>
      <c r="L355" s="104"/>
      <c r="M355" s="104"/>
      <c r="N355" s="107"/>
      <c r="O355" s="104"/>
      <c r="P355" s="104"/>
      <c r="Q355" s="107"/>
      <c r="R355" s="104"/>
      <c r="S355" s="104"/>
      <c r="T355" s="107"/>
    </row>
    <row r="356" spans="1:23 1026:1027" ht="12" customHeight="1">
      <c r="A356" s="165"/>
      <c r="B356" s="97"/>
      <c r="C356" s="97"/>
      <c r="D356" s="97"/>
      <c r="E356" s="97"/>
      <c r="F356" s="97"/>
      <c r="G356" s="97"/>
      <c r="H356" s="97"/>
      <c r="I356" s="97"/>
      <c r="J356" s="97"/>
      <c r="K356" s="107"/>
      <c r="L356" s="104"/>
      <c r="M356" s="104"/>
      <c r="N356" s="107"/>
      <c r="O356" s="104"/>
      <c r="P356" s="104"/>
      <c r="Q356" s="107"/>
      <c r="R356" s="104"/>
      <c r="S356" s="104"/>
      <c r="T356" s="107"/>
    </row>
    <row r="357" spans="1:23 1026:1027" s="8" customFormat="1">
      <c r="A357" s="165"/>
      <c r="B357" s="97"/>
      <c r="C357" s="99" t="str">
        <f>IF(OR(AND(OR(C352=0,D352=0), (C352*40%+D352*60%)&gt;3),AND(OR(C352&lt;=3,D352&lt;=3), (C352*40%+D352*60%)&gt;4)),"Sperrklausel!","")</f>
        <v/>
      </c>
      <c r="D357" s="116" t="str">
        <f>IF(C357="Sperrklausel!", C358-(C352*0.4+D352*0.6),"")</f>
        <v/>
      </c>
      <c r="E357" s="97"/>
      <c r="F357" s="99" t="str">
        <f>IF(OR(AND(OR(F352=0,G352=0), (F352*40%+G352*60%)&gt;3),AND(OR(F352&lt;=3,G352&lt;=3), (F352*40%+G352*60%)&gt;4)),"Sperrklausel!","")</f>
        <v/>
      </c>
      <c r="G357" s="116" t="str">
        <f>IF(F357="Sperrklausel!", F358-(F352*0.4+G352*0.6),"")</f>
        <v/>
      </c>
      <c r="H357" s="97"/>
      <c r="I357" s="99" t="str">
        <f>IF(OR(AND(OR(I352=0,J352=0), (I352*40%+J352*60%)&gt;3),AND(OR(I352&lt;=3,J352&lt;=3), (I352*40%+J352*60%)&gt;4)),"Sperrklausel!","")</f>
        <v/>
      </c>
      <c r="J357" s="116" t="str">
        <f>IF(I357="Sperrklausel!", I358-(I352*0.4+J352*0.6),"")</f>
        <v/>
      </c>
      <c r="K357" s="104"/>
      <c r="L357" s="99" t="str">
        <f>IF(OR(AND(OR(L352=0,M352=0), (L352*40%+M352*60%)&gt;3),AND(OR(L352&lt;=3,M352&lt;=3), (L352*40%+M352*60%)&gt;4)),"Sperrklausel!","")</f>
        <v/>
      </c>
      <c r="M357" s="116" t="str">
        <f>IF(L357="Sperrklausel!", L358-(L352*0.4+M352*0.6),"")</f>
        <v/>
      </c>
      <c r="N357" s="104"/>
      <c r="O357" s="99" t="str">
        <f>IF(OR(AND(OR(O352=0,P352=0), (O352*40%+P352*60%)&gt;3),AND(OR(O352&lt;=3,P352&lt;=3), (O352*40%+P352*60%)&gt;4)),"Sperrklausel!","")</f>
        <v/>
      </c>
      <c r="P357" s="116" t="str">
        <f>IF(O357="Sperrklausel!", O358-(O352*0.4+P352*0.6),"")</f>
        <v/>
      </c>
      <c r="Q357" s="104"/>
      <c r="R357" s="99" t="str">
        <f>IF(OR(AND(OR(R352=0,S352=0), (R352*40%+S352*60%)&gt;3),AND(OR(R352&lt;=3,S352&lt;=3), (R352*40%+S352*60%)&gt;4)),"Sperrklausel!","")</f>
        <v/>
      </c>
      <c r="S357" s="116" t="str">
        <f>IF(R357="Sperrklausel!", R358-(R352*0.4+S352*0.6),"")</f>
        <v/>
      </c>
      <c r="T357" s="104"/>
      <c r="AML357" s="11"/>
      <c r="AMM357" s="11"/>
    </row>
    <row r="358" spans="1:23 1026:1027" s="8" customFormat="1" ht="15">
      <c r="A358" s="165" t="s">
        <v>4</v>
      </c>
      <c r="B358" s="97"/>
      <c r="C358" s="185" t="str">
        <f>VLOOKUP($T346,Klassenliste!$A$8:$O$32,6)</f>
        <v/>
      </c>
      <c r="D358" s="186"/>
      <c r="E358" s="97"/>
      <c r="F358" s="185" t="str">
        <f>VLOOKUP($T346,Klassenliste!$A$8:$O$32,10)</f>
        <v/>
      </c>
      <c r="G358" s="186"/>
      <c r="H358" s="97"/>
      <c r="I358" s="185" t="str">
        <f>VLOOKUP($T346,Klassenliste!$A$8:$S$32,14)</f>
        <v/>
      </c>
      <c r="J358" s="186"/>
      <c r="K358" s="104"/>
      <c r="L358" s="185" t="str">
        <f>VLOOKUP($T346,Klassenliste!$A$8:$W$32,18)</f>
        <v/>
      </c>
      <c r="M358" s="186"/>
      <c r="N358" s="104"/>
      <c r="O358" s="185" t="str">
        <f>VLOOKUP($T346,Klassenliste!$A$8:$W$32,22)</f>
        <v/>
      </c>
      <c r="P358" s="186"/>
      <c r="Q358" s="104"/>
      <c r="R358" s="185" t="str">
        <f>VLOOKUP($T346,Klassenliste!$A$8:$AA$32,26)</f>
        <v/>
      </c>
      <c r="S358" s="186"/>
      <c r="T358" s="104"/>
      <c r="AML358" s="11"/>
      <c r="AMM358" s="11"/>
    </row>
    <row r="359" spans="1:23 1026:1027" s="8" customFormat="1">
      <c r="A359" s="165"/>
      <c r="B359" s="97"/>
      <c r="C359" s="104"/>
      <c r="D359" s="104"/>
      <c r="E359" s="97"/>
      <c r="F359" s="104"/>
      <c r="G359" s="104"/>
      <c r="H359" s="117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18"/>
      <c r="T359" s="104"/>
      <c r="AML359" s="11"/>
      <c r="AMM359" s="11"/>
    </row>
    <row r="360" spans="1:23 1026:1027" s="8" customFormat="1" ht="12.75" customHeight="1">
      <c r="A360" s="162" t="s">
        <v>5</v>
      </c>
      <c r="B360" s="119"/>
      <c r="C360" s="104"/>
      <c r="D360" s="98">
        <f>Deckblatt!$C$11</f>
        <v>0.1</v>
      </c>
      <c r="E360" s="97"/>
      <c r="F360" s="104"/>
      <c r="G360" s="98">
        <f>Deckblatt!$C$12</f>
        <v>0.19999999999999998</v>
      </c>
      <c r="H360" s="97"/>
      <c r="I360" s="104"/>
      <c r="J360" s="98">
        <f>Deckblatt!$C$13</f>
        <v>0.2</v>
      </c>
      <c r="K360" s="104"/>
      <c r="L360" s="104"/>
      <c r="M360" s="98">
        <f>Deckblatt!$C$14</f>
        <v>0.3</v>
      </c>
      <c r="N360" s="104"/>
      <c r="O360" s="104"/>
      <c r="P360" s="98">
        <f>Deckblatt!$C$15</f>
        <v>0.1</v>
      </c>
      <c r="Q360" s="104"/>
      <c r="R360" s="104"/>
      <c r="S360" s="98">
        <f>Deckblatt!$C$16</f>
        <v>0.1</v>
      </c>
      <c r="T360" s="104"/>
      <c r="AML360" s="11"/>
      <c r="AMM360" s="11"/>
    </row>
    <row r="361" spans="1:23 1026:1027" s="8" customFormat="1">
      <c r="A361" s="165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104"/>
      <c r="M361" s="104"/>
      <c r="N361" s="97"/>
      <c r="O361" s="104"/>
      <c r="P361" s="104"/>
      <c r="Q361" s="104"/>
      <c r="R361" s="104"/>
      <c r="S361" s="118"/>
      <c r="T361" s="104"/>
      <c r="AML361" s="11"/>
      <c r="AMM361" s="11"/>
    </row>
    <row r="362" spans="1:23 1026:1027" s="8" customFormat="1">
      <c r="A362" s="166"/>
      <c r="B362" s="104"/>
      <c r="C362" s="97"/>
      <c r="D362" s="97"/>
      <c r="E362" s="97"/>
      <c r="F362" s="97"/>
      <c r="G362" s="97"/>
      <c r="H362" s="97"/>
      <c r="I362" s="97"/>
      <c r="J362" s="97"/>
      <c r="K362" s="97"/>
      <c r="L362" s="104"/>
      <c r="M362" s="104"/>
      <c r="N362" s="97"/>
      <c r="O362" s="104"/>
      <c r="P362" s="104"/>
      <c r="Q362" s="104"/>
      <c r="R362" s="104"/>
      <c r="S362" s="118"/>
      <c r="T362" s="104"/>
      <c r="AML362" s="11"/>
      <c r="AMM362" s="11"/>
    </row>
    <row r="363" spans="1:23 1026:1027" s="8" customFormat="1">
      <c r="A363" s="167" t="s">
        <v>2</v>
      </c>
      <c r="B363" s="97"/>
      <c r="C363" s="97"/>
      <c r="D363" s="104"/>
      <c r="E363" s="97"/>
      <c r="F363" s="97"/>
      <c r="G363" s="97"/>
      <c r="H363" s="97"/>
      <c r="I363" s="97"/>
      <c r="J363" s="97"/>
      <c r="K363" s="97"/>
      <c r="L363" s="104"/>
      <c r="M363" s="104"/>
      <c r="N363" s="97"/>
      <c r="O363" s="104"/>
      <c r="P363" s="104"/>
      <c r="Q363" s="104"/>
      <c r="R363" s="104"/>
      <c r="S363" s="118"/>
      <c r="T363" s="104"/>
      <c r="AML363" s="11"/>
      <c r="AMM363" s="11"/>
    </row>
    <row r="364" spans="1:23 1026:1027" s="8" customFormat="1">
      <c r="A364" s="167"/>
      <c r="B364" s="97"/>
      <c r="C364" s="97"/>
      <c r="D364" s="104"/>
      <c r="E364" s="97"/>
      <c r="F364" s="97"/>
      <c r="G364" s="97"/>
      <c r="H364" s="97"/>
      <c r="I364" s="97"/>
      <c r="J364" s="97"/>
      <c r="K364" s="97"/>
      <c r="L364" s="104"/>
      <c r="M364" s="104"/>
      <c r="N364" s="97"/>
      <c r="O364" s="104"/>
      <c r="P364" s="104"/>
      <c r="Q364" s="104"/>
      <c r="R364" s="104"/>
      <c r="S364" s="118"/>
      <c r="T364" s="104"/>
      <c r="AML364" s="11"/>
      <c r="AMM364" s="11"/>
    </row>
    <row r="365" spans="1:23 1026:1027" s="8" customFormat="1" ht="15">
      <c r="A365" s="170" t="s">
        <v>3</v>
      </c>
      <c r="B365" s="141" t="str">
        <f>VLOOKUP($T346,Klassenliste!$A$8:$AB$32,28)</f>
        <v/>
      </c>
      <c r="C365" s="97"/>
      <c r="D365" s="104"/>
      <c r="E365" s="97"/>
      <c r="F365" s="97"/>
      <c r="G365" s="97"/>
      <c r="H365" s="97"/>
      <c r="I365" s="97"/>
      <c r="J365" s="97"/>
      <c r="K365" s="97"/>
      <c r="L365" s="104"/>
      <c r="M365" s="104"/>
      <c r="N365" s="97"/>
      <c r="O365" s="104"/>
      <c r="P365" s="104"/>
      <c r="Q365" s="104"/>
      <c r="R365" s="104"/>
      <c r="S365" s="118"/>
      <c r="T365" s="104"/>
      <c r="AML365" s="11"/>
      <c r="AMM365" s="11"/>
    </row>
    <row r="366" spans="1:23 1026:1027" s="8" customFormat="1">
      <c r="A366" s="170"/>
      <c r="B366" s="97"/>
      <c r="C366" s="97"/>
      <c r="D366" s="104"/>
      <c r="E366" s="97"/>
      <c r="F366" s="97"/>
      <c r="G366" s="97"/>
      <c r="H366" s="97"/>
      <c r="I366" s="97"/>
      <c r="J366" s="97"/>
      <c r="K366" s="97"/>
      <c r="L366" s="104"/>
      <c r="M366" s="104"/>
      <c r="N366" s="97"/>
      <c r="O366" s="104"/>
      <c r="P366" s="104"/>
      <c r="Q366" s="104"/>
      <c r="R366" s="104"/>
      <c r="S366" s="118"/>
      <c r="T366" s="104"/>
      <c r="AML366" s="11"/>
      <c r="AMM366" s="11"/>
    </row>
    <row r="367" spans="1:23 1026:1027" s="8" customFormat="1" ht="15">
      <c r="A367" s="170" t="s">
        <v>9</v>
      </c>
      <c r="B367" s="102" t="str">
        <f>VLOOKUP($T346,Klassenliste!$A$8:$AC$32,29)</f>
        <v/>
      </c>
      <c r="C367" s="97"/>
      <c r="D367" s="104"/>
      <c r="E367" s="97"/>
      <c r="F367" s="97"/>
      <c r="G367" s="97"/>
      <c r="H367" s="97"/>
      <c r="I367" s="97"/>
      <c r="J367" s="97"/>
      <c r="K367" s="97"/>
      <c r="L367" s="104"/>
      <c r="M367" s="104"/>
      <c r="N367" s="97"/>
      <c r="O367" s="104"/>
      <c r="P367" s="104"/>
      <c r="Q367" s="104"/>
      <c r="R367" s="104"/>
      <c r="S367" s="118"/>
      <c r="T367" s="120"/>
      <c r="U367" s="24"/>
      <c r="V367" s="24"/>
      <c r="W367" s="24"/>
      <c r="AML367" s="11"/>
      <c r="AMM367" s="11"/>
    </row>
    <row r="368" spans="1:23 1026:1027" s="8" customFormat="1" ht="99.95" customHeight="1">
      <c r="A368" s="165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104"/>
      <c r="M368" s="104"/>
      <c r="N368" s="97"/>
      <c r="O368" s="104"/>
      <c r="P368" s="104"/>
      <c r="Q368" s="104"/>
      <c r="R368" s="104"/>
      <c r="S368" s="118"/>
      <c r="T368" s="120"/>
      <c r="U368" s="24"/>
      <c r="V368" s="24"/>
      <c r="AML368" s="11"/>
      <c r="AMM368" s="11"/>
    </row>
    <row r="369" spans="1:23 1026:1027" ht="20.25">
      <c r="A369" s="187" t="str">
        <f>$A$1</f>
        <v xml:space="preserve">Abiturprüfung für andere Bewerberinnen und Bewerber (4. Fach); Mod. Fremdspr.: ; </v>
      </c>
      <c r="B369" s="103"/>
      <c r="C369" s="129"/>
      <c r="D369" s="104"/>
      <c r="E369" s="104"/>
      <c r="F369" s="104"/>
      <c r="G369" s="104"/>
      <c r="H369" s="104"/>
      <c r="I369" s="104"/>
      <c r="J369" s="126"/>
      <c r="K369" s="104"/>
      <c r="L369" s="128"/>
      <c r="M369" s="106"/>
      <c r="N369" s="104"/>
      <c r="O369" s="128"/>
      <c r="P369" s="106"/>
      <c r="Q369" s="106"/>
      <c r="R369" s="106"/>
      <c r="S369" s="104"/>
      <c r="T369" s="123">
        <v>17</v>
      </c>
    </row>
    <row r="370" spans="1:23 1026:1027" ht="15.75">
      <c r="A370" s="163" t="str">
        <f>CONCATENATE("Name: ",VLOOKUP($T369,Klassenliste!$A$8:$B$32,2),", ",VLOOKUP($T369,Klassenliste!$A$8:$C$32,3))</f>
        <v xml:space="preserve">Name: , </v>
      </c>
      <c r="B370" s="127"/>
      <c r="C370" s="104"/>
      <c r="D370" s="104"/>
      <c r="E370" s="104"/>
      <c r="F370" s="104"/>
      <c r="G370" s="104"/>
      <c r="H370" s="104"/>
      <c r="I370" s="104"/>
      <c r="J370" s="122"/>
      <c r="K370" s="105"/>
      <c r="L370" s="104"/>
      <c r="M370" s="121"/>
      <c r="N370" s="105"/>
      <c r="O370" s="104"/>
      <c r="P370" s="121"/>
      <c r="Q370" s="109"/>
      <c r="R370" s="111"/>
      <c r="S370" s="104"/>
      <c r="T370" s="104"/>
    </row>
    <row r="371" spans="1:23 1026:1027">
      <c r="A371" s="16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21"/>
      <c r="N371" s="104"/>
      <c r="O371" s="104"/>
      <c r="P371" s="121"/>
      <c r="Q371" s="109"/>
      <c r="R371" s="111"/>
      <c r="S371" s="104"/>
      <c r="T371" s="104"/>
    </row>
    <row r="372" spans="1:23 1026:1027" ht="15" customHeight="1">
      <c r="A372" s="165"/>
      <c r="B372" s="97"/>
      <c r="C372" s="140" t="str">
        <f>Deckblatt!$B$11</f>
        <v>A 1</v>
      </c>
      <c r="D372" s="109"/>
      <c r="E372" s="110"/>
      <c r="F372" s="140" t="str">
        <f>Deckblatt!$B$12</f>
        <v>A 2</v>
      </c>
      <c r="G372" s="108"/>
      <c r="H372" s="108"/>
      <c r="I372" s="140" t="str">
        <f>Deckblatt!$B$13</f>
        <v>B</v>
      </c>
      <c r="J372" s="108"/>
      <c r="K372" s="104"/>
      <c r="L372" s="140" t="str">
        <f>Deckblatt!$B$14</f>
        <v>C</v>
      </c>
      <c r="M372" s="108"/>
      <c r="N372" s="104"/>
      <c r="O372" s="140" t="str">
        <f>Deckblatt!$B$15</f>
        <v>D 1</v>
      </c>
      <c r="P372" s="108"/>
      <c r="Q372" s="109"/>
      <c r="R372" s="140" t="str">
        <f>Deckblatt!$B$16</f>
        <v>D 2</v>
      </c>
      <c r="S372" s="109"/>
      <c r="T372" s="104"/>
    </row>
    <row r="373" spans="1:23 1026:1027" ht="6.75" customHeight="1">
      <c r="B373" s="104"/>
      <c r="C373" s="104"/>
      <c r="D373" s="104"/>
      <c r="E373" s="104"/>
      <c r="F373" s="104"/>
      <c r="G373" s="104"/>
      <c r="H373" s="104"/>
      <c r="I373" s="104"/>
      <c r="J373" s="104"/>
      <c r="K373" s="107"/>
      <c r="L373" s="109"/>
      <c r="M373" s="111"/>
      <c r="N373" s="107"/>
      <c r="O373" s="109"/>
      <c r="P373" s="111"/>
      <c r="Q373" s="107"/>
      <c r="R373" s="106"/>
      <c r="S373" s="104"/>
      <c r="T373" s="107"/>
    </row>
    <row r="374" spans="1:23 1026:1027" ht="15" customHeight="1">
      <c r="A374" s="165"/>
      <c r="B374" s="97"/>
      <c r="C374" s="104" t="s">
        <v>6</v>
      </c>
      <c r="D374" s="104" t="s">
        <v>7</v>
      </c>
      <c r="E374" s="97"/>
      <c r="F374" s="97" t="s">
        <v>0</v>
      </c>
      <c r="G374" s="97" t="s">
        <v>1</v>
      </c>
      <c r="H374" s="97"/>
      <c r="I374" s="97" t="s">
        <v>0</v>
      </c>
      <c r="J374" s="97" t="s">
        <v>1</v>
      </c>
      <c r="K374" s="104"/>
      <c r="L374" s="97" t="s">
        <v>0</v>
      </c>
      <c r="M374" s="97" t="s">
        <v>1</v>
      </c>
      <c r="N374" s="104"/>
      <c r="O374" s="97" t="s">
        <v>0</v>
      </c>
      <c r="P374" s="97" t="s">
        <v>1</v>
      </c>
      <c r="Q374" s="109"/>
      <c r="R374" s="97" t="s">
        <v>0</v>
      </c>
      <c r="S374" s="97" t="s">
        <v>1</v>
      </c>
      <c r="T374" s="104"/>
    </row>
    <row r="375" spans="1:23 1026:1027">
      <c r="A375" s="167" t="s">
        <v>26</v>
      </c>
      <c r="B375" s="112"/>
      <c r="C375" s="113">
        <f>VLOOKUP($T369,Klassenliste!$A$8:$L$32,4)</f>
        <v>0</v>
      </c>
      <c r="D375" s="113">
        <f>VLOOKUP($T369,Klassenliste!$A$8:$M$32,5)</f>
        <v>0</v>
      </c>
      <c r="E375" s="97"/>
      <c r="F375" s="113">
        <f>VLOOKUP($T369,Klassenliste!$A$8:$L$32,8)</f>
        <v>0</v>
      </c>
      <c r="G375" s="113">
        <f>VLOOKUP($T369,Klassenliste!$A$8:$M$32,9)</f>
        <v>0</v>
      </c>
      <c r="H375" s="97"/>
      <c r="I375" s="113">
        <f>VLOOKUP($T369,Klassenliste!$A$8:$P$32,12)</f>
        <v>0</v>
      </c>
      <c r="J375" s="113">
        <f>VLOOKUP($T369,Klassenliste!$A$8:$Q$32,13)</f>
        <v>0</v>
      </c>
      <c r="K375" s="104"/>
      <c r="L375" s="113">
        <f>VLOOKUP($T369,Klassenliste!$A$8:$T$32,16)</f>
        <v>0</v>
      </c>
      <c r="M375" s="113">
        <f>VLOOKUP($T369,Klassenliste!$A$8:$U$32,17)</f>
        <v>0</v>
      </c>
      <c r="N375" s="104"/>
      <c r="O375" s="113">
        <f>VLOOKUP($T369,Klassenliste!$A$8:$T$32,20)</f>
        <v>0</v>
      </c>
      <c r="P375" s="113">
        <f>VLOOKUP($T369,Klassenliste!$A$8:$U$32,21)</f>
        <v>0</v>
      </c>
      <c r="Q375" s="109"/>
      <c r="R375" s="113">
        <f>VLOOKUP($T369,Klassenliste!$A$8:$X$32,24)</f>
        <v>0</v>
      </c>
      <c r="S375" s="113">
        <f>VLOOKUP($T369,Klassenliste!$A$8:$Y$32,25)</f>
        <v>0</v>
      </c>
      <c r="T375" s="104"/>
    </row>
    <row r="376" spans="1:23 1026:1027" ht="12.75" customHeight="1">
      <c r="A376" s="168" t="str">
        <f>IF(OR(F375&lt;0,G375&gt;15,I375&lt;0,I375&gt;15,J375&lt;0,J375&gt;15,O375&lt;0,O375&gt;15,P375&lt;0,P375&gt;15,R375&lt;0,R375&gt;15,S375&lt;0,S375&gt;15),"Fehler","")</f>
        <v/>
      </c>
      <c r="B376" s="100"/>
      <c r="C376" s="107"/>
      <c r="D376" s="107"/>
      <c r="E376" s="97"/>
      <c r="F376" s="107"/>
      <c r="G376" s="107"/>
      <c r="H376" s="97"/>
      <c r="I376" s="97"/>
      <c r="J376" s="97"/>
      <c r="K376" s="107"/>
      <c r="L376" s="97"/>
      <c r="M376" s="97"/>
      <c r="N376" s="107"/>
      <c r="O376" s="97"/>
      <c r="P376" s="97"/>
      <c r="Q376" s="107"/>
      <c r="R376" s="97"/>
      <c r="S376" s="97"/>
      <c r="T376" s="107"/>
      <c r="W376" s="11"/>
    </row>
    <row r="377" spans="1:23 1026:1027" ht="12.75" customHeight="1">
      <c r="A377" s="169"/>
      <c r="B377" s="101"/>
      <c r="C377" s="114">
        <v>0.4</v>
      </c>
      <c r="D377" s="115">
        <v>0.6</v>
      </c>
      <c r="E377" s="97"/>
      <c r="F377" s="114">
        <v>0.4</v>
      </c>
      <c r="G377" s="115">
        <v>0.6</v>
      </c>
      <c r="H377" s="97"/>
      <c r="I377" s="114">
        <v>0.4</v>
      </c>
      <c r="J377" s="115">
        <v>0.6</v>
      </c>
      <c r="K377" s="107"/>
      <c r="L377" s="114">
        <v>0.4</v>
      </c>
      <c r="M377" s="115">
        <v>0.6</v>
      </c>
      <c r="N377" s="107"/>
      <c r="O377" s="114">
        <v>0.4</v>
      </c>
      <c r="P377" s="115">
        <v>0.6</v>
      </c>
      <c r="Q377" s="107"/>
      <c r="R377" s="114">
        <v>0.4</v>
      </c>
      <c r="S377" s="115">
        <v>0.6</v>
      </c>
      <c r="T377" s="107"/>
    </row>
    <row r="378" spans="1:23 1026:1027" ht="12" customHeight="1">
      <c r="A378" s="165"/>
      <c r="B378" s="97"/>
      <c r="C378" s="97"/>
      <c r="D378" s="97"/>
      <c r="E378" s="97"/>
      <c r="F378" s="97"/>
      <c r="G378" s="97"/>
      <c r="H378" s="97"/>
      <c r="I378" s="97"/>
      <c r="J378" s="97"/>
      <c r="K378" s="107"/>
      <c r="L378" s="104"/>
      <c r="M378" s="104"/>
      <c r="N378" s="107"/>
      <c r="O378" s="104"/>
      <c r="P378" s="104"/>
      <c r="Q378" s="107"/>
      <c r="R378" s="104"/>
      <c r="S378" s="104"/>
      <c r="T378" s="107"/>
    </row>
    <row r="379" spans="1:23 1026:1027" ht="12" customHeight="1">
      <c r="A379" s="165"/>
      <c r="B379" s="97"/>
      <c r="C379" s="97"/>
      <c r="D379" s="97"/>
      <c r="E379" s="97"/>
      <c r="F379" s="97"/>
      <c r="G379" s="97"/>
      <c r="H379" s="97"/>
      <c r="I379" s="97"/>
      <c r="J379" s="97"/>
      <c r="K379" s="107"/>
      <c r="L379" s="104"/>
      <c r="M379" s="104"/>
      <c r="N379" s="107"/>
      <c r="O379" s="104"/>
      <c r="P379" s="104"/>
      <c r="Q379" s="107"/>
      <c r="R379" s="104"/>
      <c r="S379" s="104"/>
      <c r="T379" s="107"/>
    </row>
    <row r="380" spans="1:23 1026:1027" s="8" customFormat="1">
      <c r="A380" s="165"/>
      <c r="B380" s="97"/>
      <c r="C380" s="99" t="str">
        <f>IF(OR(AND(OR(C375=0,D375=0), (C375*40%+D375*60%)&gt;3),AND(OR(C375&lt;=3,D375&lt;=3), (C375*40%+D375*60%)&gt;4)),"Sperrklausel!","")</f>
        <v/>
      </c>
      <c r="D380" s="116" t="str">
        <f>IF(C380="Sperrklausel!", C381-(C375*0.4+D375*0.6),"")</f>
        <v/>
      </c>
      <c r="E380" s="97"/>
      <c r="F380" s="99" t="str">
        <f>IF(OR(AND(OR(F375=0,G375=0), (F375*40%+G375*60%)&gt;3),AND(OR(F375&lt;=3,G375&lt;=3), (F375*40%+G375*60%)&gt;4)),"Sperrklausel!","")</f>
        <v/>
      </c>
      <c r="G380" s="116" t="str">
        <f>IF(F380="Sperrklausel!", F381-(F375*0.4+G375*0.6),"")</f>
        <v/>
      </c>
      <c r="H380" s="97"/>
      <c r="I380" s="99" t="str">
        <f>IF(OR(AND(OR(I375=0,J375=0), (I375*40%+J375*60%)&gt;3),AND(OR(I375&lt;=3,J375&lt;=3), (I375*40%+J375*60%)&gt;4)),"Sperrklausel!","")</f>
        <v/>
      </c>
      <c r="J380" s="116" t="str">
        <f>IF(I380="Sperrklausel!", I381-(I375*0.4+J375*0.6),"")</f>
        <v/>
      </c>
      <c r="K380" s="104"/>
      <c r="L380" s="99" t="str">
        <f>IF(OR(AND(OR(L375=0,M375=0), (L375*40%+M375*60%)&gt;3),AND(OR(L375&lt;=3,M375&lt;=3), (L375*40%+M375*60%)&gt;4)),"Sperrklausel!","")</f>
        <v/>
      </c>
      <c r="M380" s="116" t="str">
        <f>IF(L380="Sperrklausel!", L381-(L375*0.4+M375*0.6),"")</f>
        <v/>
      </c>
      <c r="N380" s="104"/>
      <c r="O380" s="99" t="str">
        <f>IF(OR(AND(OR(O375=0,P375=0), (O375*40%+P375*60%)&gt;3),AND(OR(O375&lt;=3,P375&lt;=3), (O375*40%+P375*60%)&gt;4)),"Sperrklausel!","")</f>
        <v/>
      </c>
      <c r="P380" s="116" t="str">
        <f>IF(O380="Sperrklausel!", O381-(O375*0.4+P375*0.6),"")</f>
        <v/>
      </c>
      <c r="Q380" s="104"/>
      <c r="R380" s="99" t="str">
        <f>IF(OR(AND(OR(R375=0,S375=0), (R375*40%+S375*60%)&gt;3),AND(OR(R375&lt;=3,S375&lt;=3), (R375*40%+S375*60%)&gt;4)),"Sperrklausel!","")</f>
        <v/>
      </c>
      <c r="S380" s="116" t="str">
        <f>IF(R380="Sperrklausel!", R381-(R375*0.4+S375*0.6),"")</f>
        <v/>
      </c>
      <c r="T380" s="104"/>
      <c r="AML380" s="11"/>
      <c r="AMM380" s="11"/>
    </row>
    <row r="381" spans="1:23 1026:1027" s="8" customFormat="1" ht="15">
      <c r="A381" s="165" t="s">
        <v>4</v>
      </c>
      <c r="B381" s="97"/>
      <c r="C381" s="185" t="str">
        <f>VLOOKUP($T369,Klassenliste!$A$8:$O$32,6)</f>
        <v/>
      </c>
      <c r="D381" s="186"/>
      <c r="E381" s="97"/>
      <c r="F381" s="185" t="str">
        <f>VLOOKUP($T369,Klassenliste!$A$8:$O$32,10)</f>
        <v/>
      </c>
      <c r="G381" s="186"/>
      <c r="H381" s="97"/>
      <c r="I381" s="185" t="str">
        <f>VLOOKUP($T369,Klassenliste!$A$8:$S$32,14)</f>
        <v/>
      </c>
      <c r="J381" s="186"/>
      <c r="K381" s="104"/>
      <c r="L381" s="185" t="str">
        <f>VLOOKUP($T369,Klassenliste!$A$8:$W$32,18)</f>
        <v/>
      </c>
      <c r="M381" s="186"/>
      <c r="N381" s="104"/>
      <c r="O381" s="185" t="str">
        <f>VLOOKUP($T369,Klassenliste!$A$8:$W$32,22)</f>
        <v/>
      </c>
      <c r="P381" s="186"/>
      <c r="Q381" s="104"/>
      <c r="R381" s="185" t="str">
        <f>VLOOKUP($T369,Klassenliste!$A$8:$AA$32,26)</f>
        <v/>
      </c>
      <c r="S381" s="186"/>
      <c r="T381" s="104"/>
      <c r="AML381" s="11"/>
      <c r="AMM381" s="11"/>
    </row>
    <row r="382" spans="1:23 1026:1027" s="8" customFormat="1">
      <c r="A382" s="165"/>
      <c r="B382" s="97"/>
      <c r="C382" s="104"/>
      <c r="D382" s="104"/>
      <c r="E382" s="97"/>
      <c r="F382" s="104"/>
      <c r="G382" s="104"/>
      <c r="H382" s="117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18"/>
      <c r="T382" s="104"/>
      <c r="AML382" s="11"/>
      <c r="AMM382" s="11"/>
    </row>
    <row r="383" spans="1:23 1026:1027" s="8" customFormat="1" ht="12.75" customHeight="1">
      <c r="A383" s="162" t="s">
        <v>5</v>
      </c>
      <c r="B383" s="119"/>
      <c r="C383" s="104"/>
      <c r="D383" s="98">
        <f>Deckblatt!$C$11</f>
        <v>0.1</v>
      </c>
      <c r="E383" s="97"/>
      <c r="F383" s="104"/>
      <c r="G383" s="98">
        <f>Deckblatt!$C$12</f>
        <v>0.19999999999999998</v>
      </c>
      <c r="H383" s="97"/>
      <c r="I383" s="104"/>
      <c r="J383" s="98">
        <f>Deckblatt!$C$13</f>
        <v>0.2</v>
      </c>
      <c r="K383" s="104"/>
      <c r="L383" s="104"/>
      <c r="M383" s="98">
        <f>Deckblatt!$C$14</f>
        <v>0.3</v>
      </c>
      <c r="N383" s="104"/>
      <c r="O383" s="104"/>
      <c r="P383" s="98">
        <f>Deckblatt!$C$15</f>
        <v>0.1</v>
      </c>
      <c r="Q383" s="104"/>
      <c r="R383" s="104"/>
      <c r="S383" s="98">
        <f>Deckblatt!$C$16</f>
        <v>0.1</v>
      </c>
      <c r="T383" s="104"/>
      <c r="AML383" s="11"/>
      <c r="AMM383" s="11"/>
    </row>
    <row r="384" spans="1:23 1026:1027" s="8" customFormat="1">
      <c r="A384" s="165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104"/>
      <c r="M384" s="104"/>
      <c r="N384" s="97"/>
      <c r="O384" s="104"/>
      <c r="P384" s="104"/>
      <c r="Q384" s="104"/>
      <c r="R384" s="104"/>
      <c r="S384" s="118"/>
      <c r="T384" s="104"/>
      <c r="AML384" s="11"/>
      <c r="AMM384" s="11"/>
    </row>
    <row r="385" spans="1:23 1026:1027" s="8" customFormat="1">
      <c r="A385" s="166"/>
      <c r="B385" s="104"/>
      <c r="C385" s="97"/>
      <c r="D385" s="97"/>
      <c r="E385" s="97"/>
      <c r="F385" s="97"/>
      <c r="G385" s="97"/>
      <c r="H385" s="97"/>
      <c r="I385" s="97"/>
      <c r="J385" s="97"/>
      <c r="K385" s="97"/>
      <c r="L385" s="104"/>
      <c r="M385" s="104"/>
      <c r="N385" s="97"/>
      <c r="O385" s="104"/>
      <c r="P385" s="104"/>
      <c r="Q385" s="104"/>
      <c r="R385" s="104"/>
      <c r="S385" s="118"/>
      <c r="T385" s="104"/>
      <c r="AML385" s="11"/>
      <c r="AMM385" s="11"/>
    </row>
    <row r="386" spans="1:23 1026:1027" s="8" customFormat="1">
      <c r="A386" s="167" t="s">
        <v>2</v>
      </c>
      <c r="B386" s="97"/>
      <c r="C386" s="97"/>
      <c r="D386" s="104"/>
      <c r="E386" s="97"/>
      <c r="F386" s="97"/>
      <c r="G386" s="97"/>
      <c r="H386" s="97"/>
      <c r="I386" s="97"/>
      <c r="J386" s="97"/>
      <c r="K386" s="97"/>
      <c r="L386" s="104"/>
      <c r="M386" s="104"/>
      <c r="N386" s="97"/>
      <c r="O386" s="104"/>
      <c r="P386" s="104"/>
      <c r="Q386" s="104"/>
      <c r="R386" s="104"/>
      <c r="S386" s="118"/>
      <c r="T386" s="104"/>
      <c r="AML386" s="11"/>
      <c r="AMM386" s="11"/>
    </row>
    <row r="387" spans="1:23 1026:1027" s="8" customFormat="1">
      <c r="A387" s="167"/>
      <c r="B387" s="97"/>
      <c r="C387" s="97"/>
      <c r="D387" s="104"/>
      <c r="E387" s="97"/>
      <c r="F387" s="97"/>
      <c r="G387" s="97"/>
      <c r="H387" s="97"/>
      <c r="I387" s="97"/>
      <c r="J387" s="97"/>
      <c r="K387" s="97"/>
      <c r="L387" s="104"/>
      <c r="M387" s="104"/>
      <c r="N387" s="97"/>
      <c r="O387" s="104"/>
      <c r="P387" s="104"/>
      <c r="Q387" s="104"/>
      <c r="R387" s="104"/>
      <c r="S387" s="118"/>
      <c r="T387" s="104"/>
      <c r="AML387" s="11"/>
      <c r="AMM387" s="11"/>
    </row>
    <row r="388" spans="1:23 1026:1027" s="8" customFormat="1" ht="15">
      <c r="A388" s="170" t="s">
        <v>3</v>
      </c>
      <c r="B388" s="141" t="str">
        <f>VLOOKUP($T369,Klassenliste!$A$8:$AB$32,28)</f>
        <v/>
      </c>
      <c r="C388" s="97"/>
      <c r="D388" s="104"/>
      <c r="E388" s="97"/>
      <c r="F388" s="97"/>
      <c r="G388" s="97"/>
      <c r="H388" s="97"/>
      <c r="I388" s="97"/>
      <c r="J388" s="97"/>
      <c r="K388" s="97"/>
      <c r="L388" s="104"/>
      <c r="M388" s="104"/>
      <c r="N388" s="97"/>
      <c r="O388" s="104"/>
      <c r="P388" s="104"/>
      <c r="Q388" s="104"/>
      <c r="R388" s="104"/>
      <c r="S388" s="118"/>
      <c r="T388" s="104"/>
      <c r="AML388" s="11"/>
      <c r="AMM388" s="11"/>
    </row>
    <row r="389" spans="1:23 1026:1027" s="8" customFormat="1">
      <c r="A389" s="170"/>
      <c r="B389" s="97"/>
      <c r="C389" s="97"/>
      <c r="D389" s="104"/>
      <c r="E389" s="97"/>
      <c r="F389" s="97"/>
      <c r="G389" s="97"/>
      <c r="H389" s="97"/>
      <c r="I389" s="97"/>
      <c r="J389" s="97"/>
      <c r="K389" s="97"/>
      <c r="L389" s="104"/>
      <c r="M389" s="104"/>
      <c r="N389" s="97"/>
      <c r="O389" s="104"/>
      <c r="P389" s="104"/>
      <c r="Q389" s="104"/>
      <c r="R389" s="104"/>
      <c r="S389" s="118"/>
      <c r="T389" s="104"/>
      <c r="AML389" s="11"/>
      <c r="AMM389" s="11"/>
    </row>
    <row r="390" spans="1:23 1026:1027" s="8" customFormat="1" ht="15">
      <c r="A390" s="170" t="s">
        <v>9</v>
      </c>
      <c r="B390" s="102" t="str">
        <f>VLOOKUP($T369,Klassenliste!$A$8:$AC$32,29)</f>
        <v/>
      </c>
      <c r="C390" s="97"/>
      <c r="D390" s="104"/>
      <c r="E390" s="97"/>
      <c r="F390" s="97"/>
      <c r="G390" s="97"/>
      <c r="H390" s="97"/>
      <c r="I390" s="97"/>
      <c r="J390" s="97"/>
      <c r="K390" s="97"/>
      <c r="L390" s="104"/>
      <c r="M390" s="104"/>
      <c r="N390" s="97"/>
      <c r="O390" s="104"/>
      <c r="P390" s="104"/>
      <c r="Q390" s="104"/>
      <c r="R390" s="104"/>
      <c r="S390" s="118"/>
      <c r="T390" s="120"/>
      <c r="U390" s="24"/>
      <c r="V390" s="24"/>
      <c r="W390" s="24"/>
      <c r="AML390" s="11"/>
      <c r="AMM390" s="11"/>
    </row>
    <row r="391" spans="1:23 1026:1027" s="8" customFormat="1" ht="99.95" customHeight="1">
      <c r="A391" s="165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104"/>
      <c r="M391" s="104"/>
      <c r="N391" s="97"/>
      <c r="O391" s="104"/>
      <c r="P391" s="104"/>
      <c r="Q391" s="104"/>
      <c r="R391" s="104"/>
      <c r="S391" s="118"/>
      <c r="T391" s="120"/>
      <c r="U391" s="24"/>
      <c r="V391" s="24"/>
      <c r="AML391" s="11"/>
      <c r="AMM391" s="11"/>
    </row>
    <row r="392" spans="1:23 1026:1027" ht="20.25">
      <c r="A392" s="187" t="str">
        <f>$A$1</f>
        <v xml:space="preserve">Abiturprüfung für andere Bewerberinnen und Bewerber (4. Fach); Mod. Fremdspr.: ; </v>
      </c>
      <c r="B392" s="103"/>
      <c r="C392" s="129"/>
      <c r="D392" s="104"/>
      <c r="E392" s="104"/>
      <c r="F392" s="104"/>
      <c r="G392" s="104"/>
      <c r="H392" s="104"/>
      <c r="I392" s="104"/>
      <c r="J392" s="126"/>
      <c r="K392" s="104"/>
      <c r="L392" s="128"/>
      <c r="M392" s="106"/>
      <c r="N392" s="104"/>
      <c r="O392" s="128"/>
      <c r="P392" s="106"/>
      <c r="Q392" s="106"/>
      <c r="R392" s="106"/>
      <c r="S392" s="104"/>
      <c r="T392" s="123">
        <v>18</v>
      </c>
    </row>
    <row r="393" spans="1:23 1026:1027" ht="15.75">
      <c r="A393" s="163" t="str">
        <f>CONCATENATE("Name: ",VLOOKUP($T392,Klassenliste!$A$8:$B$32,2),", ",VLOOKUP($T392,Klassenliste!$A$8:$C$32,3))</f>
        <v xml:space="preserve">Name: , </v>
      </c>
      <c r="B393" s="127"/>
      <c r="C393" s="104"/>
      <c r="D393" s="104"/>
      <c r="E393" s="104"/>
      <c r="F393" s="104"/>
      <c r="G393" s="104"/>
      <c r="H393" s="104"/>
      <c r="I393" s="104"/>
      <c r="J393" s="122"/>
      <c r="K393" s="105"/>
      <c r="L393" s="104"/>
      <c r="M393" s="121"/>
      <c r="N393" s="105"/>
      <c r="O393" s="104"/>
      <c r="P393" s="121"/>
      <c r="Q393" s="109"/>
      <c r="R393" s="111"/>
      <c r="S393" s="104"/>
      <c r="T393" s="104"/>
    </row>
    <row r="394" spans="1:23 1026:1027">
      <c r="A394" s="16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21"/>
      <c r="N394" s="104"/>
      <c r="O394" s="104"/>
      <c r="P394" s="121"/>
      <c r="Q394" s="109"/>
      <c r="R394" s="111"/>
      <c r="S394" s="104"/>
      <c r="T394" s="104"/>
    </row>
    <row r="395" spans="1:23 1026:1027" ht="15" customHeight="1">
      <c r="A395" s="165"/>
      <c r="B395" s="97"/>
      <c r="C395" s="140" t="str">
        <f>Deckblatt!$B$11</f>
        <v>A 1</v>
      </c>
      <c r="D395" s="109"/>
      <c r="E395" s="110"/>
      <c r="F395" s="140" t="str">
        <f>Deckblatt!$B$12</f>
        <v>A 2</v>
      </c>
      <c r="G395" s="108"/>
      <c r="H395" s="108"/>
      <c r="I395" s="140" t="str">
        <f>Deckblatt!$B$13</f>
        <v>B</v>
      </c>
      <c r="J395" s="108"/>
      <c r="K395" s="104"/>
      <c r="L395" s="140" t="str">
        <f>Deckblatt!$B$14</f>
        <v>C</v>
      </c>
      <c r="M395" s="108"/>
      <c r="N395" s="104"/>
      <c r="O395" s="140" t="str">
        <f>Deckblatt!$B$15</f>
        <v>D 1</v>
      </c>
      <c r="P395" s="108"/>
      <c r="Q395" s="109"/>
      <c r="R395" s="140" t="str">
        <f>Deckblatt!$B$16</f>
        <v>D 2</v>
      </c>
      <c r="S395" s="109"/>
      <c r="T395" s="104"/>
    </row>
    <row r="396" spans="1:23 1026:1027" ht="6.75" customHeight="1">
      <c r="B396" s="104"/>
      <c r="C396" s="104"/>
      <c r="D396" s="104"/>
      <c r="E396" s="104"/>
      <c r="F396" s="104"/>
      <c r="G396" s="104"/>
      <c r="H396" s="104"/>
      <c r="I396" s="104"/>
      <c r="J396" s="104"/>
      <c r="K396" s="107"/>
      <c r="L396" s="109"/>
      <c r="M396" s="111"/>
      <c r="N396" s="107"/>
      <c r="O396" s="109"/>
      <c r="P396" s="111"/>
      <c r="Q396" s="107"/>
      <c r="R396" s="106"/>
      <c r="S396" s="104"/>
      <c r="T396" s="107"/>
    </row>
    <row r="397" spans="1:23 1026:1027" ht="15" customHeight="1">
      <c r="A397" s="165"/>
      <c r="B397" s="97"/>
      <c r="C397" s="104" t="s">
        <v>6</v>
      </c>
      <c r="D397" s="104" t="s">
        <v>7</v>
      </c>
      <c r="E397" s="97"/>
      <c r="F397" s="97" t="s">
        <v>0</v>
      </c>
      <c r="G397" s="97" t="s">
        <v>1</v>
      </c>
      <c r="H397" s="97"/>
      <c r="I397" s="97" t="s">
        <v>0</v>
      </c>
      <c r="J397" s="97" t="s">
        <v>1</v>
      </c>
      <c r="K397" s="104"/>
      <c r="L397" s="97" t="s">
        <v>0</v>
      </c>
      <c r="M397" s="97" t="s">
        <v>1</v>
      </c>
      <c r="N397" s="104"/>
      <c r="O397" s="97" t="s">
        <v>0</v>
      </c>
      <c r="P397" s="97" t="s">
        <v>1</v>
      </c>
      <c r="Q397" s="109"/>
      <c r="R397" s="97" t="s">
        <v>0</v>
      </c>
      <c r="S397" s="97" t="s">
        <v>1</v>
      </c>
      <c r="T397" s="104"/>
    </row>
    <row r="398" spans="1:23 1026:1027">
      <c r="A398" s="167" t="s">
        <v>26</v>
      </c>
      <c r="B398" s="112"/>
      <c r="C398" s="113">
        <f>VLOOKUP($T392,Klassenliste!$A$8:$L$32,4)</f>
        <v>0</v>
      </c>
      <c r="D398" s="113">
        <f>VLOOKUP($T392,Klassenliste!$A$8:$M$32,5)</f>
        <v>0</v>
      </c>
      <c r="E398" s="97"/>
      <c r="F398" s="113">
        <f>VLOOKUP($T392,Klassenliste!$A$8:$L$32,8)</f>
        <v>0</v>
      </c>
      <c r="G398" s="113">
        <f>VLOOKUP($T392,Klassenliste!$A$8:$M$32,9)</f>
        <v>0</v>
      </c>
      <c r="H398" s="97"/>
      <c r="I398" s="113">
        <f>VLOOKUP($T392,Klassenliste!$A$8:$P$32,12)</f>
        <v>0</v>
      </c>
      <c r="J398" s="113">
        <f>VLOOKUP($T392,Klassenliste!$A$8:$Q$32,13)</f>
        <v>0</v>
      </c>
      <c r="K398" s="104"/>
      <c r="L398" s="113">
        <f>VLOOKUP($T392,Klassenliste!$A$8:$T$32,16)</f>
        <v>0</v>
      </c>
      <c r="M398" s="113">
        <f>VLOOKUP($T392,Klassenliste!$A$8:$U$32,17)</f>
        <v>0</v>
      </c>
      <c r="N398" s="104"/>
      <c r="O398" s="113">
        <f>VLOOKUP($T392,Klassenliste!$A$8:$T$32,20)</f>
        <v>0</v>
      </c>
      <c r="P398" s="113">
        <f>VLOOKUP($T392,Klassenliste!$A$8:$U$32,21)</f>
        <v>0</v>
      </c>
      <c r="Q398" s="109"/>
      <c r="R398" s="113">
        <f>VLOOKUP($T392,Klassenliste!$A$8:$X$32,24)</f>
        <v>0</v>
      </c>
      <c r="S398" s="113">
        <f>VLOOKUP($T392,Klassenliste!$A$8:$Y$32,25)</f>
        <v>0</v>
      </c>
      <c r="T398" s="104"/>
    </row>
    <row r="399" spans="1:23 1026:1027" ht="12.75" customHeight="1">
      <c r="A399" s="168" t="str">
        <f>IF(OR(F398&lt;0,G398&gt;15,I398&lt;0,I398&gt;15,J398&lt;0,J398&gt;15,O398&lt;0,O398&gt;15,P398&lt;0,P398&gt;15,R398&lt;0,R398&gt;15,S398&lt;0,S398&gt;15),"Fehler","")</f>
        <v/>
      </c>
      <c r="B399" s="100"/>
      <c r="C399" s="107"/>
      <c r="D399" s="107"/>
      <c r="E399" s="97"/>
      <c r="F399" s="107"/>
      <c r="G399" s="107"/>
      <c r="H399" s="97"/>
      <c r="I399" s="97"/>
      <c r="J399" s="97"/>
      <c r="K399" s="107"/>
      <c r="L399" s="97"/>
      <c r="M399" s="97"/>
      <c r="N399" s="107"/>
      <c r="O399" s="97"/>
      <c r="P399" s="97"/>
      <c r="Q399" s="107"/>
      <c r="R399" s="97"/>
      <c r="S399" s="97"/>
      <c r="T399" s="107"/>
      <c r="W399" s="11"/>
    </row>
    <row r="400" spans="1:23 1026:1027" ht="12.75" customHeight="1">
      <c r="A400" s="169"/>
      <c r="B400" s="101"/>
      <c r="C400" s="114">
        <v>0.4</v>
      </c>
      <c r="D400" s="115">
        <v>0.6</v>
      </c>
      <c r="E400" s="97"/>
      <c r="F400" s="114">
        <v>0.4</v>
      </c>
      <c r="G400" s="115">
        <v>0.6</v>
      </c>
      <c r="H400" s="97"/>
      <c r="I400" s="114">
        <v>0.4</v>
      </c>
      <c r="J400" s="115">
        <v>0.6</v>
      </c>
      <c r="K400" s="107"/>
      <c r="L400" s="114">
        <v>0.4</v>
      </c>
      <c r="M400" s="115">
        <v>0.6</v>
      </c>
      <c r="N400" s="107"/>
      <c r="O400" s="114">
        <v>0.4</v>
      </c>
      <c r="P400" s="115">
        <v>0.6</v>
      </c>
      <c r="Q400" s="107"/>
      <c r="R400" s="114">
        <v>0.4</v>
      </c>
      <c r="S400" s="115">
        <v>0.6</v>
      </c>
      <c r="T400" s="107"/>
    </row>
    <row r="401" spans="1:23 1026:1027" ht="12" customHeight="1">
      <c r="A401" s="165"/>
      <c r="B401" s="97"/>
      <c r="C401" s="97"/>
      <c r="D401" s="97"/>
      <c r="E401" s="97"/>
      <c r="F401" s="97"/>
      <c r="G401" s="97"/>
      <c r="H401" s="97"/>
      <c r="I401" s="97"/>
      <c r="J401" s="97"/>
      <c r="K401" s="107"/>
      <c r="L401" s="104"/>
      <c r="M401" s="104"/>
      <c r="N401" s="107"/>
      <c r="O401" s="104"/>
      <c r="P401" s="104"/>
      <c r="Q401" s="107"/>
      <c r="R401" s="104"/>
      <c r="S401" s="104"/>
      <c r="T401" s="107"/>
    </row>
    <row r="402" spans="1:23 1026:1027" ht="12" customHeight="1">
      <c r="A402" s="165"/>
      <c r="B402" s="97"/>
      <c r="C402" s="97"/>
      <c r="D402" s="97"/>
      <c r="E402" s="97"/>
      <c r="F402" s="97"/>
      <c r="G402" s="97"/>
      <c r="H402" s="97"/>
      <c r="I402" s="97"/>
      <c r="J402" s="97"/>
      <c r="K402" s="107"/>
      <c r="L402" s="104"/>
      <c r="M402" s="104"/>
      <c r="N402" s="107"/>
      <c r="O402" s="104"/>
      <c r="P402" s="104"/>
      <c r="Q402" s="107"/>
      <c r="R402" s="104"/>
      <c r="S402" s="104"/>
      <c r="T402" s="107"/>
    </row>
    <row r="403" spans="1:23 1026:1027" s="8" customFormat="1">
      <c r="A403" s="165"/>
      <c r="B403" s="97"/>
      <c r="C403" s="99" t="str">
        <f>IF(OR(AND(OR(C398=0,D398=0), (C398*40%+D398*60%)&gt;3),AND(OR(C398&lt;=3,D398&lt;=3), (C398*40%+D398*60%)&gt;4)),"Sperrklausel!","")</f>
        <v/>
      </c>
      <c r="D403" s="116" t="str">
        <f>IF(C403="Sperrklausel!", C404-(C398*0.4+D398*0.6),"")</f>
        <v/>
      </c>
      <c r="E403" s="97"/>
      <c r="F403" s="99" t="str">
        <f>IF(OR(AND(OR(F398=0,G398=0), (F398*40%+G398*60%)&gt;3),AND(OR(F398&lt;=3,G398&lt;=3), (F398*40%+G398*60%)&gt;4)),"Sperrklausel!","")</f>
        <v/>
      </c>
      <c r="G403" s="116" t="str">
        <f>IF(F403="Sperrklausel!", F404-(F398*0.4+G398*0.6),"")</f>
        <v/>
      </c>
      <c r="H403" s="97"/>
      <c r="I403" s="99" t="str">
        <f>IF(OR(AND(OR(I398=0,J398=0), (I398*40%+J398*60%)&gt;3),AND(OR(I398&lt;=3,J398&lt;=3), (I398*40%+J398*60%)&gt;4)),"Sperrklausel!","")</f>
        <v/>
      </c>
      <c r="J403" s="116" t="str">
        <f>IF(I403="Sperrklausel!", I404-(I398*0.4+J398*0.6),"")</f>
        <v/>
      </c>
      <c r="K403" s="104"/>
      <c r="L403" s="99" t="str">
        <f>IF(OR(AND(OR(L398=0,M398=0), (L398*40%+M398*60%)&gt;3),AND(OR(L398&lt;=3,M398&lt;=3), (L398*40%+M398*60%)&gt;4)),"Sperrklausel!","")</f>
        <v/>
      </c>
      <c r="M403" s="116" t="str">
        <f>IF(L403="Sperrklausel!", L404-(L398*0.4+M398*0.6),"")</f>
        <v/>
      </c>
      <c r="N403" s="104"/>
      <c r="O403" s="99" t="str">
        <f>IF(OR(AND(OR(O398=0,P398=0), (O398*40%+P398*60%)&gt;3),AND(OR(O398&lt;=3,P398&lt;=3), (O398*40%+P398*60%)&gt;4)),"Sperrklausel!","")</f>
        <v/>
      </c>
      <c r="P403" s="116" t="str">
        <f>IF(O403="Sperrklausel!", O404-(O398*0.4+P398*0.6),"")</f>
        <v/>
      </c>
      <c r="Q403" s="104"/>
      <c r="R403" s="99" t="str">
        <f>IF(OR(AND(OR(R398=0,S398=0), (R398*40%+S398*60%)&gt;3),AND(OR(R398&lt;=3,S398&lt;=3), (R398*40%+S398*60%)&gt;4)),"Sperrklausel!","")</f>
        <v/>
      </c>
      <c r="S403" s="116" t="str">
        <f>IF(R403="Sperrklausel!", R404-(R398*0.4+S398*0.6),"")</f>
        <v/>
      </c>
      <c r="T403" s="104"/>
      <c r="AML403" s="11"/>
      <c r="AMM403" s="11"/>
    </row>
    <row r="404" spans="1:23 1026:1027" s="8" customFormat="1" ht="15">
      <c r="A404" s="165" t="s">
        <v>4</v>
      </c>
      <c r="B404" s="97"/>
      <c r="C404" s="185" t="str">
        <f>VLOOKUP($T392,Klassenliste!$A$8:$O$32,6)</f>
        <v/>
      </c>
      <c r="D404" s="186"/>
      <c r="E404" s="97"/>
      <c r="F404" s="185" t="str">
        <f>VLOOKUP($T392,Klassenliste!$A$8:$O$32,10)</f>
        <v/>
      </c>
      <c r="G404" s="186"/>
      <c r="H404" s="97"/>
      <c r="I404" s="185" t="str">
        <f>VLOOKUP($T392,Klassenliste!$A$8:$S$32,14)</f>
        <v/>
      </c>
      <c r="J404" s="186"/>
      <c r="K404" s="104"/>
      <c r="L404" s="185" t="str">
        <f>VLOOKUP($T392,Klassenliste!$A$8:$W$32,18)</f>
        <v/>
      </c>
      <c r="M404" s="186"/>
      <c r="N404" s="104"/>
      <c r="O404" s="185" t="str">
        <f>VLOOKUP($T392,Klassenliste!$A$8:$W$32,22)</f>
        <v/>
      </c>
      <c r="P404" s="186"/>
      <c r="Q404" s="104"/>
      <c r="R404" s="185" t="str">
        <f>VLOOKUP($T392,Klassenliste!$A$8:$AA$32,26)</f>
        <v/>
      </c>
      <c r="S404" s="186"/>
      <c r="T404" s="104"/>
      <c r="AML404" s="11"/>
      <c r="AMM404" s="11"/>
    </row>
    <row r="405" spans="1:23 1026:1027" s="8" customFormat="1">
      <c r="A405" s="165"/>
      <c r="B405" s="97"/>
      <c r="C405" s="104"/>
      <c r="D405" s="104"/>
      <c r="E405" s="97"/>
      <c r="F405" s="104"/>
      <c r="G405" s="104"/>
      <c r="H405" s="117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18"/>
      <c r="T405" s="104"/>
      <c r="AML405" s="11"/>
      <c r="AMM405" s="11"/>
    </row>
    <row r="406" spans="1:23 1026:1027" s="8" customFormat="1" ht="12.75" customHeight="1">
      <c r="A406" s="162" t="s">
        <v>5</v>
      </c>
      <c r="B406" s="119"/>
      <c r="C406" s="104"/>
      <c r="D406" s="98">
        <f>Deckblatt!$C$11</f>
        <v>0.1</v>
      </c>
      <c r="E406" s="97"/>
      <c r="F406" s="104"/>
      <c r="G406" s="98">
        <f>Deckblatt!$C$12</f>
        <v>0.19999999999999998</v>
      </c>
      <c r="H406" s="97"/>
      <c r="I406" s="104"/>
      <c r="J406" s="98">
        <f>Deckblatt!$C$13</f>
        <v>0.2</v>
      </c>
      <c r="K406" s="104"/>
      <c r="L406" s="104"/>
      <c r="M406" s="98">
        <f>Deckblatt!$C$14</f>
        <v>0.3</v>
      </c>
      <c r="N406" s="104"/>
      <c r="O406" s="104"/>
      <c r="P406" s="98">
        <f>Deckblatt!$C$15</f>
        <v>0.1</v>
      </c>
      <c r="Q406" s="104"/>
      <c r="R406" s="104"/>
      <c r="S406" s="98">
        <f>Deckblatt!$C$16</f>
        <v>0.1</v>
      </c>
      <c r="T406" s="104"/>
      <c r="AML406" s="11"/>
      <c r="AMM406" s="11"/>
    </row>
    <row r="407" spans="1:23 1026:1027" s="8" customFormat="1">
      <c r="A407" s="165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104"/>
      <c r="M407" s="104"/>
      <c r="N407" s="97"/>
      <c r="O407" s="104"/>
      <c r="P407" s="104"/>
      <c r="Q407" s="104"/>
      <c r="R407" s="104"/>
      <c r="S407" s="118"/>
      <c r="T407" s="104"/>
      <c r="AML407" s="11"/>
      <c r="AMM407" s="11"/>
    </row>
    <row r="408" spans="1:23 1026:1027" s="8" customFormat="1">
      <c r="A408" s="166"/>
      <c r="B408" s="104"/>
      <c r="C408" s="97"/>
      <c r="D408" s="97"/>
      <c r="E408" s="97"/>
      <c r="F408" s="97"/>
      <c r="G408" s="97"/>
      <c r="H408" s="97"/>
      <c r="I408" s="97"/>
      <c r="J408" s="97"/>
      <c r="K408" s="97"/>
      <c r="L408" s="104"/>
      <c r="M408" s="104"/>
      <c r="N408" s="97"/>
      <c r="O408" s="104"/>
      <c r="P408" s="104"/>
      <c r="Q408" s="104"/>
      <c r="R408" s="104"/>
      <c r="S408" s="118"/>
      <c r="T408" s="104"/>
      <c r="AML408" s="11"/>
      <c r="AMM408" s="11"/>
    </row>
    <row r="409" spans="1:23 1026:1027" s="8" customFormat="1">
      <c r="A409" s="167" t="s">
        <v>2</v>
      </c>
      <c r="B409" s="97"/>
      <c r="C409" s="97"/>
      <c r="D409" s="104"/>
      <c r="E409" s="97"/>
      <c r="F409" s="97"/>
      <c r="G409" s="97"/>
      <c r="H409" s="97"/>
      <c r="I409" s="97"/>
      <c r="J409" s="97"/>
      <c r="K409" s="97"/>
      <c r="L409" s="104"/>
      <c r="M409" s="104"/>
      <c r="N409" s="97"/>
      <c r="O409" s="104"/>
      <c r="P409" s="104"/>
      <c r="Q409" s="104"/>
      <c r="R409" s="104"/>
      <c r="S409" s="118"/>
      <c r="T409" s="104"/>
      <c r="AML409" s="11"/>
      <c r="AMM409" s="11"/>
    </row>
    <row r="410" spans="1:23 1026:1027" s="8" customFormat="1">
      <c r="A410" s="167"/>
      <c r="B410" s="97"/>
      <c r="C410" s="97"/>
      <c r="D410" s="104"/>
      <c r="E410" s="97"/>
      <c r="F410" s="97"/>
      <c r="G410" s="97"/>
      <c r="H410" s="97"/>
      <c r="I410" s="97"/>
      <c r="J410" s="97"/>
      <c r="K410" s="97"/>
      <c r="L410" s="104"/>
      <c r="M410" s="104"/>
      <c r="N410" s="97"/>
      <c r="O410" s="104"/>
      <c r="P410" s="104"/>
      <c r="Q410" s="104"/>
      <c r="R410" s="104"/>
      <c r="S410" s="118"/>
      <c r="T410" s="104"/>
      <c r="AML410" s="11"/>
      <c r="AMM410" s="11"/>
    </row>
    <row r="411" spans="1:23 1026:1027" s="8" customFormat="1" ht="15">
      <c r="A411" s="170" t="s">
        <v>3</v>
      </c>
      <c r="B411" s="141" t="str">
        <f>VLOOKUP($T392,Klassenliste!$A$8:$AB$32,28)</f>
        <v/>
      </c>
      <c r="C411" s="97"/>
      <c r="D411" s="104"/>
      <c r="E411" s="97"/>
      <c r="F411" s="97"/>
      <c r="G411" s="97"/>
      <c r="H411" s="97"/>
      <c r="I411" s="97"/>
      <c r="J411" s="97"/>
      <c r="K411" s="97"/>
      <c r="L411" s="104"/>
      <c r="M411" s="104"/>
      <c r="N411" s="97"/>
      <c r="O411" s="104"/>
      <c r="P411" s="104"/>
      <c r="Q411" s="104"/>
      <c r="R411" s="104"/>
      <c r="S411" s="118"/>
      <c r="T411" s="104"/>
      <c r="AML411" s="11"/>
      <c r="AMM411" s="11"/>
    </row>
    <row r="412" spans="1:23 1026:1027" s="8" customFormat="1">
      <c r="A412" s="170"/>
      <c r="B412" s="97"/>
      <c r="C412" s="97"/>
      <c r="D412" s="104"/>
      <c r="E412" s="97"/>
      <c r="F412" s="97"/>
      <c r="G412" s="97"/>
      <c r="H412" s="97"/>
      <c r="I412" s="97"/>
      <c r="J412" s="97"/>
      <c r="K412" s="97"/>
      <c r="L412" s="104"/>
      <c r="M412" s="104"/>
      <c r="N412" s="97"/>
      <c r="O412" s="104"/>
      <c r="P412" s="104"/>
      <c r="Q412" s="104"/>
      <c r="R412" s="104"/>
      <c r="S412" s="118"/>
      <c r="T412" s="104"/>
      <c r="AML412" s="11"/>
      <c r="AMM412" s="11"/>
    </row>
    <row r="413" spans="1:23 1026:1027" s="8" customFormat="1" ht="15">
      <c r="A413" s="170" t="s">
        <v>9</v>
      </c>
      <c r="B413" s="102" t="str">
        <f>VLOOKUP($T392,Klassenliste!$A$8:$AC$32,29)</f>
        <v/>
      </c>
      <c r="C413" s="97"/>
      <c r="D413" s="104"/>
      <c r="E413" s="97"/>
      <c r="F413" s="97"/>
      <c r="G413" s="97"/>
      <c r="H413" s="97"/>
      <c r="I413" s="97"/>
      <c r="J413" s="97"/>
      <c r="K413" s="97"/>
      <c r="L413" s="104"/>
      <c r="M413" s="104"/>
      <c r="N413" s="97"/>
      <c r="O413" s="104"/>
      <c r="P413" s="104"/>
      <c r="Q413" s="104"/>
      <c r="R413" s="104"/>
      <c r="S413" s="118"/>
      <c r="T413" s="120"/>
      <c r="U413" s="24"/>
      <c r="V413" s="24"/>
      <c r="W413" s="24"/>
      <c r="AML413" s="11"/>
      <c r="AMM413" s="11"/>
    </row>
    <row r="414" spans="1:23 1026:1027" s="8" customFormat="1" ht="12.75" customHeight="1">
      <c r="A414" s="165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104"/>
      <c r="M414" s="104"/>
      <c r="N414" s="97"/>
      <c r="O414" s="104"/>
      <c r="P414" s="104"/>
      <c r="Q414" s="104"/>
      <c r="R414" s="104"/>
      <c r="S414" s="118"/>
      <c r="T414" s="120"/>
      <c r="U414" s="24"/>
      <c r="V414" s="24"/>
      <c r="AML414" s="11"/>
      <c r="AMM414" s="11"/>
    </row>
    <row r="415" spans="1:23 1026:1027" ht="20.25">
      <c r="A415" s="187" t="str">
        <f>$A$1</f>
        <v xml:space="preserve">Abiturprüfung für andere Bewerberinnen und Bewerber (4. Fach); Mod. Fremdspr.: ; </v>
      </c>
      <c r="B415" s="103"/>
      <c r="C415" s="129"/>
      <c r="D415" s="104"/>
      <c r="E415" s="104"/>
      <c r="F415" s="104"/>
      <c r="G415" s="104"/>
      <c r="H415" s="104"/>
      <c r="I415" s="104"/>
      <c r="J415" s="126"/>
      <c r="K415" s="104"/>
      <c r="L415" s="128"/>
      <c r="M415" s="106"/>
      <c r="N415" s="104"/>
      <c r="O415" s="128"/>
      <c r="P415" s="106"/>
      <c r="Q415" s="106"/>
      <c r="R415" s="106"/>
      <c r="S415" s="104"/>
      <c r="T415" s="123">
        <v>19</v>
      </c>
    </row>
    <row r="416" spans="1:23 1026:1027" ht="15.75">
      <c r="A416" s="163" t="str">
        <f>CONCATENATE("Name: ",VLOOKUP($T415,Klassenliste!$A$8:$B$32,2),", ",VLOOKUP($T415,Klassenliste!$A$8:$C$32,3))</f>
        <v xml:space="preserve">Name: , </v>
      </c>
      <c r="B416" s="127"/>
      <c r="C416" s="104"/>
      <c r="D416" s="104"/>
      <c r="E416" s="104"/>
      <c r="F416" s="104"/>
      <c r="G416" s="104"/>
      <c r="H416" s="104"/>
      <c r="I416" s="104"/>
      <c r="J416" s="122"/>
      <c r="K416" s="105"/>
      <c r="L416" s="104"/>
      <c r="M416" s="121"/>
      <c r="N416" s="105"/>
      <c r="O416" s="104"/>
      <c r="P416" s="121"/>
      <c r="Q416" s="109"/>
      <c r="R416" s="111"/>
      <c r="S416" s="104"/>
      <c r="T416" s="104"/>
    </row>
    <row r="417" spans="1:23 1026:1027">
      <c r="A417" s="16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21"/>
      <c r="N417" s="104"/>
      <c r="O417" s="104"/>
      <c r="P417" s="121"/>
      <c r="Q417" s="109"/>
      <c r="R417" s="111"/>
      <c r="S417" s="104"/>
      <c r="T417" s="104"/>
    </row>
    <row r="418" spans="1:23 1026:1027" ht="15" customHeight="1">
      <c r="A418" s="165"/>
      <c r="B418" s="97"/>
      <c r="C418" s="140" t="str">
        <f>Deckblatt!$B$11</f>
        <v>A 1</v>
      </c>
      <c r="D418" s="109"/>
      <c r="E418" s="110"/>
      <c r="F418" s="140" t="str">
        <f>Deckblatt!$B$12</f>
        <v>A 2</v>
      </c>
      <c r="G418" s="108"/>
      <c r="H418" s="108"/>
      <c r="I418" s="140" t="str">
        <f>Deckblatt!$B$13</f>
        <v>B</v>
      </c>
      <c r="J418" s="108"/>
      <c r="K418" s="104"/>
      <c r="L418" s="140" t="str">
        <f>Deckblatt!$B$14</f>
        <v>C</v>
      </c>
      <c r="M418" s="108"/>
      <c r="N418" s="104"/>
      <c r="O418" s="140" t="str">
        <f>Deckblatt!$B$15</f>
        <v>D 1</v>
      </c>
      <c r="P418" s="108"/>
      <c r="Q418" s="109"/>
      <c r="R418" s="140" t="str">
        <f>Deckblatt!$B$16</f>
        <v>D 2</v>
      </c>
      <c r="S418" s="109"/>
      <c r="T418" s="104"/>
    </row>
    <row r="419" spans="1:23 1026:1027" ht="6.75" customHeight="1">
      <c r="B419" s="104"/>
      <c r="C419" s="104"/>
      <c r="D419" s="104"/>
      <c r="E419" s="104"/>
      <c r="F419" s="104"/>
      <c r="G419" s="104"/>
      <c r="H419" s="104"/>
      <c r="I419" s="104"/>
      <c r="J419" s="104"/>
      <c r="K419" s="107"/>
      <c r="L419" s="109"/>
      <c r="M419" s="111"/>
      <c r="N419" s="107"/>
      <c r="O419" s="109"/>
      <c r="P419" s="111"/>
      <c r="Q419" s="107"/>
      <c r="R419" s="106"/>
      <c r="S419" s="104"/>
      <c r="T419" s="107"/>
    </row>
    <row r="420" spans="1:23 1026:1027" ht="15" customHeight="1">
      <c r="A420" s="165"/>
      <c r="B420" s="97"/>
      <c r="C420" s="104" t="s">
        <v>6</v>
      </c>
      <c r="D420" s="104" t="s">
        <v>7</v>
      </c>
      <c r="E420" s="97"/>
      <c r="F420" s="97" t="s">
        <v>0</v>
      </c>
      <c r="G420" s="97" t="s">
        <v>1</v>
      </c>
      <c r="H420" s="97"/>
      <c r="I420" s="97" t="s">
        <v>0</v>
      </c>
      <c r="J420" s="97" t="s">
        <v>1</v>
      </c>
      <c r="K420" s="104"/>
      <c r="L420" s="97" t="s">
        <v>0</v>
      </c>
      <c r="M420" s="97" t="s">
        <v>1</v>
      </c>
      <c r="N420" s="104"/>
      <c r="O420" s="97" t="s">
        <v>0</v>
      </c>
      <c r="P420" s="97" t="s">
        <v>1</v>
      </c>
      <c r="Q420" s="109"/>
      <c r="R420" s="97" t="s">
        <v>0</v>
      </c>
      <c r="S420" s="97" t="s">
        <v>1</v>
      </c>
      <c r="T420" s="104"/>
    </row>
    <row r="421" spans="1:23 1026:1027">
      <c r="A421" s="167" t="s">
        <v>26</v>
      </c>
      <c r="B421" s="112"/>
      <c r="C421" s="113">
        <f>VLOOKUP($T415,Klassenliste!$A$8:$L$32,4)</f>
        <v>0</v>
      </c>
      <c r="D421" s="113">
        <f>VLOOKUP($T415,Klassenliste!$A$8:$M$32,5)</f>
        <v>0</v>
      </c>
      <c r="E421" s="97"/>
      <c r="F421" s="113">
        <f>VLOOKUP($T415,Klassenliste!$A$8:$L$32,8)</f>
        <v>0</v>
      </c>
      <c r="G421" s="113">
        <f>VLOOKUP($T415,Klassenliste!$A$8:$M$32,9)</f>
        <v>0</v>
      </c>
      <c r="H421" s="97"/>
      <c r="I421" s="113">
        <f>VLOOKUP($T415,Klassenliste!$A$8:$P$32,12)</f>
        <v>0</v>
      </c>
      <c r="J421" s="113">
        <f>VLOOKUP($T415,Klassenliste!$A$8:$Q$32,13)</f>
        <v>0</v>
      </c>
      <c r="K421" s="104"/>
      <c r="L421" s="113">
        <f>VLOOKUP($T415,Klassenliste!$A$8:$T$32,16)</f>
        <v>0</v>
      </c>
      <c r="M421" s="113">
        <f>VLOOKUP($T415,Klassenliste!$A$8:$U$32,17)</f>
        <v>0</v>
      </c>
      <c r="N421" s="104"/>
      <c r="O421" s="113">
        <f>VLOOKUP($T415,Klassenliste!$A$8:$T$32,20)</f>
        <v>0</v>
      </c>
      <c r="P421" s="113">
        <f>VLOOKUP($T415,Klassenliste!$A$8:$U$32,21)</f>
        <v>0</v>
      </c>
      <c r="Q421" s="109"/>
      <c r="R421" s="113">
        <f>VLOOKUP($T415,Klassenliste!$A$8:$X$32,24)</f>
        <v>0</v>
      </c>
      <c r="S421" s="113">
        <f>VLOOKUP($T415,Klassenliste!$A$8:$Y$32,25)</f>
        <v>0</v>
      </c>
      <c r="T421" s="104"/>
    </row>
    <row r="422" spans="1:23 1026:1027" ht="12.75" customHeight="1">
      <c r="A422" s="168" t="str">
        <f>IF(OR(F421&lt;0,G421&gt;15,I421&lt;0,I421&gt;15,J421&lt;0,J421&gt;15,O421&lt;0,O421&gt;15,P421&lt;0,P421&gt;15,R421&lt;0,R421&gt;15,S421&lt;0,S421&gt;15),"Fehler","")</f>
        <v/>
      </c>
      <c r="B422" s="100"/>
      <c r="C422" s="107"/>
      <c r="D422" s="107"/>
      <c r="E422" s="97"/>
      <c r="F422" s="107"/>
      <c r="G422" s="107"/>
      <c r="H422" s="97"/>
      <c r="I422" s="97"/>
      <c r="J422" s="97"/>
      <c r="K422" s="107"/>
      <c r="L422" s="97"/>
      <c r="M422" s="97"/>
      <c r="N422" s="107"/>
      <c r="O422" s="97"/>
      <c r="P422" s="97"/>
      <c r="Q422" s="107"/>
      <c r="R422" s="97"/>
      <c r="S422" s="97"/>
      <c r="T422" s="107"/>
      <c r="W422" s="11"/>
    </row>
    <row r="423" spans="1:23 1026:1027" ht="12.75" customHeight="1">
      <c r="A423" s="169"/>
      <c r="B423" s="101"/>
      <c r="C423" s="114">
        <v>0.4</v>
      </c>
      <c r="D423" s="115">
        <v>0.6</v>
      </c>
      <c r="E423" s="97"/>
      <c r="F423" s="114">
        <v>0.4</v>
      </c>
      <c r="G423" s="115">
        <v>0.6</v>
      </c>
      <c r="H423" s="97"/>
      <c r="I423" s="114">
        <v>0.4</v>
      </c>
      <c r="J423" s="115">
        <v>0.6</v>
      </c>
      <c r="K423" s="107"/>
      <c r="L423" s="114">
        <v>0.4</v>
      </c>
      <c r="M423" s="115">
        <v>0.6</v>
      </c>
      <c r="N423" s="107"/>
      <c r="O423" s="114">
        <v>0.4</v>
      </c>
      <c r="P423" s="115">
        <v>0.6</v>
      </c>
      <c r="Q423" s="107"/>
      <c r="R423" s="114">
        <v>0.4</v>
      </c>
      <c r="S423" s="115">
        <v>0.6</v>
      </c>
      <c r="T423" s="107"/>
    </row>
    <row r="424" spans="1:23 1026:1027" ht="12" customHeight="1">
      <c r="A424" s="165"/>
      <c r="B424" s="97"/>
      <c r="C424" s="97"/>
      <c r="D424" s="97"/>
      <c r="E424" s="97"/>
      <c r="F424" s="97"/>
      <c r="G424" s="97"/>
      <c r="H424" s="97"/>
      <c r="I424" s="97"/>
      <c r="J424" s="97"/>
      <c r="K424" s="107"/>
      <c r="L424" s="104"/>
      <c r="M424" s="104"/>
      <c r="N424" s="107"/>
      <c r="O424" s="104"/>
      <c r="P424" s="104"/>
      <c r="Q424" s="107"/>
      <c r="R424" s="104"/>
      <c r="S424" s="104"/>
      <c r="T424" s="107"/>
    </row>
    <row r="425" spans="1:23 1026:1027" ht="12" customHeight="1">
      <c r="A425" s="165"/>
      <c r="B425" s="97"/>
      <c r="C425" s="97"/>
      <c r="D425" s="97"/>
      <c r="E425" s="97"/>
      <c r="F425" s="97"/>
      <c r="G425" s="97"/>
      <c r="H425" s="97"/>
      <c r="I425" s="97"/>
      <c r="J425" s="97"/>
      <c r="K425" s="107"/>
      <c r="L425" s="104"/>
      <c r="M425" s="104"/>
      <c r="N425" s="107"/>
      <c r="O425" s="104"/>
      <c r="P425" s="104"/>
      <c r="Q425" s="107"/>
      <c r="R425" s="104"/>
      <c r="S425" s="104"/>
      <c r="T425" s="107"/>
    </row>
    <row r="426" spans="1:23 1026:1027" s="8" customFormat="1">
      <c r="A426" s="165"/>
      <c r="B426" s="97"/>
      <c r="C426" s="99" t="str">
        <f>IF(OR(AND(OR(C421=0,D421=0), (C421*40%+D421*60%)&gt;3),AND(OR(C421&lt;=3,D421&lt;=3), (C421*40%+D421*60%)&gt;4)),"Sperrklausel!","")</f>
        <v/>
      </c>
      <c r="D426" s="116" t="str">
        <f>IF(C426="Sperrklausel!", C427-(C421*0.4+D421*0.6),"")</f>
        <v/>
      </c>
      <c r="E426" s="97"/>
      <c r="F426" s="99" t="str">
        <f>IF(OR(AND(OR(F421=0,G421=0), (F421*40%+G421*60%)&gt;3),AND(OR(F421&lt;=3,G421&lt;=3), (F421*40%+G421*60%)&gt;4)),"Sperrklausel!","")</f>
        <v/>
      </c>
      <c r="G426" s="116" t="str">
        <f>IF(F426="Sperrklausel!", F427-(F421*0.4+G421*0.6),"")</f>
        <v/>
      </c>
      <c r="H426" s="97"/>
      <c r="I426" s="99" t="str">
        <f>IF(OR(AND(OR(I421=0,J421=0), (I421*40%+J421*60%)&gt;3),AND(OR(I421&lt;=3,J421&lt;=3), (I421*40%+J421*60%)&gt;4)),"Sperrklausel!","")</f>
        <v/>
      </c>
      <c r="J426" s="116" t="str">
        <f>IF(I426="Sperrklausel!", I427-(I421*0.4+J421*0.6),"")</f>
        <v/>
      </c>
      <c r="K426" s="104"/>
      <c r="L426" s="99" t="str">
        <f>IF(OR(AND(OR(L421=0,M421=0), (L421*40%+M421*60%)&gt;3),AND(OR(L421&lt;=3,M421&lt;=3), (L421*40%+M421*60%)&gt;4)),"Sperrklausel!","")</f>
        <v/>
      </c>
      <c r="M426" s="116" t="str">
        <f>IF(L426="Sperrklausel!", L427-(L421*0.4+M421*0.6),"")</f>
        <v/>
      </c>
      <c r="N426" s="104"/>
      <c r="O426" s="99" t="str">
        <f>IF(OR(AND(OR(O421=0,P421=0), (O421*40%+P421*60%)&gt;3),AND(OR(O421&lt;=3,P421&lt;=3), (O421*40%+P421*60%)&gt;4)),"Sperrklausel!","")</f>
        <v/>
      </c>
      <c r="P426" s="116" t="str">
        <f>IF(O426="Sperrklausel!", O427-(O421*0.4+P421*0.6),"")</f>
        <v/>
      </c>
      <c r="Q426" s="104"/>
      <c r="R426" s="99" t="str">
        <f>IF(OR(AND(OR(R421=0,S421=0), (R421*40%+S421*60%)&gt;3),AND(OR(R421&lt;=3,S421&lt;=3), (R421*40%+S421*60%)&gt;4)),"Sperrklausel!","")</f>
        <v/>
      </c>
      <c r="S426" s="116" t="str">
        <f>IF(R426="Sperrklausel!", R427-(R421*0.4+S421*0.6),"")</f>
        <v/>
      </c>
      <c r="T426" s="104"/>
      <c r="AML426" s="11"/>
      <c r="AMM426" s="11"/>
    </row>
    <row r="427" spans="1:23 1026:1027" s="8" customFormat="1" ht="15">
      <c r="A427" s="165" t="s">
        <v>4</v>
      </c>
      <c r="B427" s="97"/>
      <c r="C427" s="185" t="str">
        <f>VLOOKUP($T415,Klassenliste!$A$8:$O$32,6)</f>
        <v/>
      </c>
      <c r="D427" s="186"/>
      <c r="E427" s="97"/>
      <c r="F427" s="185" t="str">
        <f>VLOOKUP($T415,Klassenliste!$A$8:$O$32,10)</f>
        <v/>
      </c>
      <c r="G427" s="186"/>
      <c r="H427" s="97"/>
      <c r="I427" s="185" t="str">
        <f>VLOOKUP($T415,Klassenliste!$A$8:$S$32,14)</f>
        <v/>
      </c>
      <c r="J427" s="186"/>
      <c r="K427" s="104"/>
      <c r="L427" s="185" t="str">
        <f>VLOOKUP($T415,Klassenliste!$A$8:$W$32,18)</f>
        <v/>
      </c>
      <c r="M427" s="186"/>
      <c r="N427" s="104"/>
      <c r="O427" s="185" t="str">
        <f>VLOOKUP($T415,Klassenliste!$A$8:$W$32,22)</f>
        <v/>
      </c>
      <c r="P427" s="186"/>
      <c r="Q427" s="104"/>
      <c r="R427" s="185" t="str">
        <f>VLOOKUP($T415,Klassenliste!$A$8:$AA$32,26)</f>
        <v/>
      </c>
      <c r="S427" s="186"/>
      <c r="T427" s="104"/>
      <c r="AML427" s="11"/>
      <c r="AMM427" s="11"/>
    </row>
    <row r="428" spans="1:23 1026:1027" s="8" customFormat="1">
      <c r="A428" s="165"/>
      <c r="B428" s="97"/>
      <c r="C428" s="104"/>
      <c r="D428" s="104"/>
      <c r="E428" s="97"/>
      <c r="F428" s="104"/>
      <c r="G428" s="104"/>
      <c r="H428" s="117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18"/>
      <c r="T428" s="104"/>
      <c r="AML428" s="11"/>
      <c r="AMM428" s="11"/>
    </row>
    <row r="429" spans="1:23 1026:1027" s="8" customFormat="1" ht="12.75" customHeight="1">
      <c r="A429" s="162" t="s">
        <v>5</v>
      </c>
      <c r="B429" s="119"/>
      <c r="C429" s="104"/>
      <c r="D429" s="98">
        <f>Deckblatt!$C$11</f>
        <v>0.1</v>
      </c>
      <c r="E429" s="97"/>
      <c r="F429" s="104"/>
      <c r="G429" s="98">
        <f>Deckblatt!$C$12</f>
        <v>0.19999999999999998</v>
      </c>
      <c r="H429" s="97"/>
      <c r="I429" s="104"/>
      <c r="J429" s="98">
        <f>Deckblatt!$C$13</f>
        <v>0.2</v>
      </c>
      <c r="K429" s="104"/>
      <c r="L429" s="104"/>
      <c r="M429" s="98">
        <f>Deckblatt!$C$14</f>
        <v>0.3</v>
      </c>
      <c r="N429" s="104"/>
      <c r="O429" s="104"/>
      <c r="P429" s="98">
        <f>Deckblatt!$C$15</f>
        <v>0.1</v>
      </c>
      <c r="Q429" s="104"/>
      <c r="R429" s="104"/>
      <c r="S429" s="98">
        <f>Deckblatt!$C$16</f>
        <v>0.1</v>
      </c>
      <c r="T429" s="104"/>
      <c r="AML429" s="11"/>
      <c r="AMM429" s="11"/>
    </row>
    <row r="430" spans="1:23 1026:1027" s="8" customFormat="1">
      <c r="A430" s="165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104"/>
      <c r="M430" s="104"/>
      <c r="N430" s="97"/>
      <c r="O430" s="104"/>
      <c r="P430" s="104"/>
      <c r="Q430" s="104"/>
      <c r="R430" s="104"/>
      <c r="S430" s="118"/>
      <c r="T430" s="104"/>
      <c r="AML430" s="11"/>
      <c r="AMM430" s="11"/>
    </row>
    <row r="431" spans="1:23 1026:1027" s="8" customFormat="1">
      <c r="A431" s="166"/>
      <c r="B431" s="104"/>
      <c r="C431" s="97"/>
      <c r="D431" s="97"/>
      <c r="E431" s="97"/>
      <c r="F431" s="97"/>
      <c r="G431" s="97"/>
      <c r="H431" s="97"/>
      <c r="I431" s="97"/>
      <c r="J431" s="97"/>
      <c r="K431" s="97"/>
      <c r="L431" s="104"/>
      <c r="M431" s="104"/>
      <c r="N431" s="97"/>
      <c r="O431" s="104"/>
      <c r="P431" s="104"/>
      <c r="Q431" s="104"/>
      <c r="R431" s="104"/>
      <c r="S431" s="118"/>
      <c r="T431" s="104"/>
      <c r="AML431" s="11"/>
      <c r="AMM431" s="11"/>
    </row>
    <row r="432" spans="1:23 1026:1027" s="8" customFormat="1">
      <c r="A432" s="167" t="s">
        <v>2</v>
      </c>
      <c r="B432" s="97"/>
      <c r="C432" s="97"/>
      <c r="D432" s="104"/>
      <c r="E432" s="97"/>
      <c r="F432" s="97"/>
      <c r="G432" s="97"/>
      <c r="H432" s="97"/>
      <c r="I432" s="97"/>
      <c r="J432" s="97"/>
      <c r="K432" s="97"/>
      <c r="L432" s="104"/>
      <c r="M432" s="104"/>
      <c r="N432" s="97"/>
      <c r="O432" s="104"/>
      <c r="P432" s="104"/>
      <c r="Q432" s="104"/>
      <c r="R432" s="104"/>
      <c r="S432" s="118"/>
      <c r="T432" s="104"/>
      <c r="AML432" s="11"/>
      <c r="AMM432" s="11"/>
    </row>
    <row r="433" spans="1:23 1026:1027" s="8" customFormat="1">
      <c r="A433" s="167"/>
      <c r="B433" s="97"/>
      <c r="C433" s="97"/>
      <c r="D433" s="104"/>
      <c r="E433" s="97"/>
      <c r="F433" s="97"/>
      <c r="G433" s="97"/>
      <c r="H433" s="97"/>
      <c r="I433" s="97"/>
      <c r="J433" s="97"/>
      <c r="K433" s="97"/>
      <c r="L433" s="104"/>
      <c r="M433" s="104"/>
      <c r="N433" s="97"/>
      <c r="O433" s="104"/>
      <c r="P433" s="104"/>
      <c r="Q433" s="104"/>
      <c r="R433" s="104"/>
      <c r="S433" s="118"/>
      <c r="T433" s="104"/>
      <c r="AML433" s="11"/>
      <c r="AMM433" s="11"/>
    </row>
    <row r="434" spans="1:23 1026:1027" s="8" customFormat="1" ht="15">
      <c r="A434" s="170" t="s">
        <v>3</v>
      </c>
      <c r="B434" s="141" t="str">
        <f>VLOOKUP($T415,Klassenliste!$A$8:$AB$32,28)</f>
        <v/>
      </c>
      <c r="C434" s="97"/>
      <c r="D434" s="104"/>
      <c r="E434" s="97"/>
      <c r="F434" s="97"/>
      <c r="G434" s="97"/>
      <c r="H434" s="97"/>
      <c r="I434" s="97"/>
      <c r="J434" s="97"/>
      <c r="K434" s="97"/>
      <c r="L434" s="104"/>
      <c r="M434" s="104"/>
      <c r="N434" s="97"/>
      <c r="O434" s="104"/>
      <c r="P434" s="104"/>
      <c r="Q434" s="104"/>
      <c r="R434" s="104"/>
      <c r="S434" s="118"/>
      <c r="T434" s="104"/>
      <c r="AML434" s="11"/>
      <c r="AMM434" s="11"/>
    </row>
    <row r="435" spans="1:23 1026:1027" s="8" customFormat="1">
      <c r="A435" s="170"/>
      <c r="B435" s="97"/>
      <c r="C435" s="97"/>
      <c r="D435" s="104"/>
      <c r="E435" s="97"/>
      <c r="F435" s="97"/>
      <c r="G435" s="97"/>
      <c r="H435" s="97"/>
      <c r="I435" s="97"/>
      <c r="J435" s="97"/>
      <c r="K435" s="97"/>
      <c r="L435" s="104"/>
      <c r="M435" s="104"/>
      <c r="N435" s="97"/>
      <c r="O435" s="104"/>
      <c r="P435" s="104"/>
      <c r="Q435" s="104"/>
      <c r="R435" s="104"/>
      <c r="S435" s="118"/>
      <c r="T435" s="104"/>
      <c r="AML435" s="11"/>
      <c r="AMM435" s="11"/>
    </row>
    <row r="436" spans="1:23 1026:1027" s="8" customFormat="1" ht="15">
      <c r="A436" s="170" t="s">
        <v>9</v>
      </c>
      <c r="B436" s="102" t="str">
        <f>VLOOKUP($T415,Klassenliste!$A$8:$AC$32,29)</f>
        <v/>
      </c>
      <c r="C436" s="97"/>
      <c r="D436" s="104"/>
      <c r="E436" s="97"/>
      <c r="F436" s="97"/>
      <c r="G436" s="97"/>
      <c r="H436" s="97"/>
      <c r="I436" s="97"/>
      <c r="J436" s="97"/>
      <c r="K436" s="97"/>
      <c r="L436" s="104"/>
      <c r="M436" s="104"/>
      <c r="N436" s="97"/>
      <c r="O436" s="104"/>
      <c r="P436" s="104"/>
      <c r="Q436" s="104"/>
      <c r="R436" s="104"/>
      <c r="S436" s="118"/>
      <c r="T436" s="120"/>
      <c r="U436" s="24"/>
      <c r="V436" s="24"/>
      <c r="W436" s="24"/>
      <c r="AML436" s="11"/>
      <c r="AMM436" s="11"/>
    </row>
    <row r="437" spans="1:23 1026:1027" s="8" customFormat="1" ht="99.95" customHeight="1">
      <c r="A437" s="165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104"/>
      <c r="M437" s="104"/>
      <c r="N437" s="97"/>
      <c r="O437" s="104"/>
      <c r="P437" s="104"/>
      <c r="Q437" s="104"/>
      <c r="R437" s="104"/>
      <c r="S437" s="118"/>
      <c r="T437" s="120"/>
      <c r="U437" s="24"/>
      <c r="V437" s="24"/>
      <c r="AML437" s="11"/>
      <c r="AMM437" s="11"/>
    </row>
    <row r="438" spans="1:23 1026:1027" ht="20.25">
      <c r="A438" s="187" t="str">
        <f>$A$1</f>
        <v xml:space="preserve">Abiturprüfung für andere Bewerberinnen und Bewerber (4. Fach); Mod. Fremdspr.: ; </v>
      </c>
      <c r="B438" s="103"/>
      <c r="C438" s="129"/>
      <c r="D438" s="104"/>
      <c r="E438" s="104"/>
      <c r="F438" s="104"/>
      <c r="G438" s="104"/>
      <c r="H438" s="104"/>
      <c r="I438" s="104"/>
      <c r="J438" s="126"/>
      <c r="K438" s="104"/>
      <c r="L438" s="128"/>
      <c r="M438" s="106"/>
      <c r="N438" s="104"/>
      <c r="O438" s="128"/>
      <c r="P438" s="106"/>
      <c r="Q438" s="106"/>
      <c r="R438" s="106"/>
      <c r="S438" s="104"/>
      <c r="T438" s="123">
        <v>20</v>
      </c>
    </row>
    <row r="439" spans="1:23 1026:1027" ht="15.75">
      <c r="A439" s="163" t="str">
        <f>CONCATENATE("Name: ",VLOOKUP($T438,Klassenliste!$A$8:$B$32,2),", ",VLOOKUP($T438,Klassenliste!$A$8:$C$32,3))</f>
        <v xml:space="preserve">Name: , </v>
      </c>
      <c r="B439" s="127"/>
      <c r="C439" s="104"/>
      <c r="D439" s="104"/>
      <c r="E439" s="104"/>
      <c r="F439" s="104"/>
      <c r="G439" s="104"/>
      <c r="H439" s="104"/>
      <c r="I439" s="104"/>
      <c r="J439" s="122"/>
      <c r="K439" s="105"/>
      <c r="L439" s="104"/>
      <c r="M439" s="121"/>
      <c r="N439" s="105"/>
      <c r="O439" s="104"/>
      <c r="P439" s="121"/>
      <c r="Q439" s="109"/>
      <c r="R439" s="111"/>
      <c r="S439" s="104"/>
      <c r="T439" s="104"/>
    </row>
    <row r="440" spans="1:23 1026:1027">
      <c r="A440" s="16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21"/>
      <c r="N440" s="104"/>
      <c r="O440" s="104"/>
      <c r="P440" s="121"/>
      <c r="Q440" s="109"/>
      <c r="R440" s="111"/>
      <c r="S440" s="104"/>
      <c r="T440" s="104"/>
    </row>
    <row r="441" spans="1:23 1026:1027" ht="15" customHeight="1">
      <c r="A441" s="165"/>
      <c r="B441" s="97"/>
      <c r="C441" s="140" t="str">
        <f>Deckblatt!$B$11</f>
        <v>A 1</v>
      </c>
      <c r="D441" s="109"/>
      <c r="E441" s="110"/>
      <c r="F441" s="140" t="str">
        <f>Deckblatt!$B$12</f>
        <v>A 2</v>
      </c>
      <c r="G441" s="108"/>
      <c r="H441" s="108"/>
      <c r="I441" s="140" t="str">
        <f>Deckblatt!$B$13</f>
        <v>B</v>
      </c>
      <c r="J441" s="108"/>
      <c r="K441" s="104"/>
      <c r="L441" s="140" t="str">
        <f>Deckblatt!$B$14</f>
        <v>C</v>
      </c>
      <c r="M441" s="108"/>
      <c r="N441" s="104"/>
      <c r="O441" s="140" t="str">
        <f>Deckblatt!$B$15</f>
        <v>D 1</v>
      </c>
      <c r="P441" s="108"/>
      <c r="Q441" s="109"/>
      <c r="R441" s="140" t="str">
        <f>Deckblatt!$B$16</f>
        <v>D 2</v>
      </c>
      <c r="S441" s="109"/>
      <c r="T441" s="104"/>
    </row>
    <row r="442" spans="1:23 1026:1027" ht="6.75" customHeight="1">
      <c r="B442" s="104"/>
      <c r="C442" s="104"/>
      <c r="D442" s="104"/>
      <c r="E442" s="104"/>
      <c r="F442" s="104"/>
      <c r="G442" s="104"/>
      <c r="H442" s="104"/>
      <c r="I442" s="104"/>
      <c r="J442" s="104"/>
      <c r="K442" s="107"/>
      <c r="L442" s="109"/>
      <c r="M442" s="111"/>
      <c r="N442" s="107"/>
      <c r="O442" s="109"/>
      <c r="P442" s="111"/>
      <c r="Q442" s="107"/>
      <c r="R442" s="106"/>
      <c r="S442" s="104"/>
      <c r="T442" s="107"/>
    </row>
    <row r="443" spans="1:23 1026:1027" ht="15" customHeight="1">
      <c r="A443" s="165"/>
      <c r="B443" s="97"/>
      <c r="C443" s="104" t="s">
        <v>6</v>
      </c>
      <c r="D443" s="104" t="s">
        <v>7</v>
      </c>
      <c r="E443" s="97"/>
      <c r="F443" s="97" t="s">
        <v>0</v>
      </c>
      <c r="G443" s="97" t="s">
        <v>1</v>
      </c>
      <c r="H443" s="97"/>
      <c r="I443" s="97" t="s">
        <v>0</v>
      </c>
      <c r="J443" s="97" t="s">
        <v>1</v>
      </c>
      <c r="K443" s="104"/>
      <c r="L443" s="97" t="s">
        <v>0</v>
      </c>
      <c r="M443" s="97" t="s">
        <v>1</v>
      </c>
      <c r="N443" s="104"/>
      <c r="O443" s="97" t="s">
        <v>0</v>
      </c>
      <c r="P443" s="97" t="s">
        <v>1</v>
      </c>
      <c r="Q443" s="109"/>
      <c r="R443" s="97" t="s">
        <v>0</v>
      </c>
      <c r="S443" s="97" t="s">
        <v>1</v>
      </c>
      <c r="T443" s="104"/>
    </row>
    <row r="444" spans="1:23 1026:1027">
      <c r="A444" s="167" t="s">
        <v>26</v>
      </c>
      <c r="B444" s="112"/>
      <c r="C444" s="113">
        <f>VLOOKUP($T438,Klassenliste!$A$8:$L$32,4)</f>
        <v>0</v>
      </c>
      <c r="D444" s="113">
        <f>VLOOKUP($T438,Klassenliste!$A$8:$M$32,5)</f>
        <v>0</v>
      </c>
      <c r="E444" s="97"/>
      <c r="F444" s="113">
        <f>VLOOKUP($T438,Klassenliste!$A$8:$L$32,8)</f>
        <v>0</v>
      </c>
      <c r="G444" s="113">
        <f>VLOOKUP($T438,Klassenliste!$A$8:$M$32,9)</f>
        <v>0</v>
      </c>
      <c r="H444" s="97"/>
      <c r="I444" s="113">
        <f>VLOOKUP($T438,Klassenliste!$A$8:$P$32,12)</f>
        <v>0</v>
      </c>
      <c r="J444" s="113">
        <f>VLOOKUP($T438,Klassenliste!$A$8:$Q$32,13)</f>
        <v>0</v>
      </c>
      <c r="K444" s="104"/>
      <c r="L444" s="113">
        <f>VLOOKUP($T438,Klassenliste!$A$8:$T$32,16)</f>
        <v>0</v>
      </c>
      <c r="M444" s="113">
        <f>VLOOKUP($T438,Klassenliste!$A$8:$U$32,17)</f>
        <v>0</v>
      </c>
      <c r="N444" s="104"/>
      <c r="O444" s="113">
        <f>VLOOKUP($T438,Klassenliste!$A$8:$T$32,20)</f>
        <v>0</v>
      </c>
      <c r="P444" s="113">
        <f>VLOOKUP($T438,Klassenliste!$A$8:$U$32,21)</f>
        <v>0</v>
      </c>
      <c r="Q444" s="109"/>
      <c r="R444" s="113">
        <f>VLOOKUP($T438,Klassenliste!$A$8:$X$32,24)</f>
        <v>0</v>
      </c>
      <c r="S444" s="113">
        <f>VLOOKUP($T438,Klassenliste!$A$8:$Y$32,25)</f>
        <v>0</v>
      </c>
      <c r="T444" s="104"/>
    </row>
    <row r="445" spans="1:23 1026:1027" ht="12.75" customHeight="1">
      <c r="A445" s="168" t="str">
        <f>IF(OR(F444&lt;0,G444&gt;15,I444&lt;0,I444&gt;15,J444&lt;0,J444&gt;15,O444&lt;0,O444&gt;15,P444&lt;0,P444&gt;15,R444&lt;0,R444&gt;15,S444&lt;0,S444&gt;15),"Fehler","")</f>
        <v/>
      </c>
      <c r="B445" s="100"/>
      <c r="C445" s="107"/>
      <c r="D445" s="107"/>
      <c r="E445" s="97"/>
      <c r="F445" s="107"/>
      <c r="G445" s="107"/>
      <c r="H445" s="97"/>
      <c r="I445" s="97"/>
      <c r="J445" s="97"/>
      <c r="K445" s="107"/>
      <c r="L445" s="97"/>
      <c r="M445" s="97"/>
      <c r="N445" s="107"/>
      <c r="O445" s="97"/>
      <c r="P445" s="97"/>
      <c r="Q445" s="107"/>
      <c r="R445" s="97"/>
      <c r="S445" s="97"/>
      <c r="T445" s="107"/>
      <c r="W445" s="11"/>
    </row>
    <row r="446" spans="1:23 1026:1027" ht="12.75" customHeight="1">
      <c r="A446" s="169"/>
      <c r="B446" s="101"/>
      <c r="C446" s="114">
        <v>0.4</v>
      </c>
      <c r="D446" s="115">
        <v>0.6</v>
      </c>
      <c r="E446" s="97"/>
      <c r="F446" s="114">
        <v>0.4</v>
      </c>
      <c r="G446" s="115">
        <v>0.6</v>
      </c>
      <c r="H446" s="97"/>
      <c r="I446" s="114">
        <v>0.4</v>
      </c>
      <c r="J446" s="115">
        <v>0.6</v>
      </c>
      <c r="K446" s="107"/>
      <c r="L446" s="114">
        <v>0.4</v>
      </c>
      <c r="M446" s="115">
        <v>0.6</v>
      </c>
      <c r="N446" s="107"/>
      <c r="O446" s="114">
        <v>0.4</v>
      </c>
      <c r="P446" s="115">
        <v>0.6</v>
      </c>
      <c r="Q446" s="107"/>
      <c r="R446" s="114">
        <v>0.4</v>
      </c>
      <c r="S446" s="115">
        <v>0.6</v>
      </c>
      <c r="T446" s="107"/>
    </row>
    <row r="447" spans="1:23 1026:1027" ht="12" customHeight="1">
      <c r="A447" s="165"/>
      <c r="B447" s="97"/>
      <c r="C447" s="97"/>
      <c r="D447" s="97"/>
      <c r="E447" s="97"/>
      <c r="F447" s="97"/>
      <c r="G447" s="97"/>
      <c r="H447" s="97"/>
      <c r="I447" s="97"/>
      <c r="J447" s="97"/>
      <c r="K447" s="107"/>
      <c r="L447" s="104"/>
      <c r="M447" s="104"/>
      <c r="N447" s="107"/>
      <c r="O447" s="104"/>
      <c r="P447" s="104"/>
      <c r="Q447" s="107"/>
      <c r="R447" s="104"/>
      <c r="S447" s="104"/>
      <c r="T447" s="107"/>
    </row>
    <row r="448" spans="1:23 1026:1027" ht="12" customHeight="1">
      <c r="A448" s="165"/>
      <c r="B448" s="97"/>
      <c r="C448" s="97"/>
      <c r="D448" s="97"/>
      <c r="E448" s="97"/>
      <c r="F448" s="97"/>
      <c r="G448" s="97"/>
      <c r="H448" s="97"/>
      <c r="I448" s="97"/>
      <c r="J448" s="97"/>
      <c r="K448" s="107"/>
      <c r="L448" s="104"/>
      <c r="M448" s="104"/>
      <c r="N448" s="107"/>
      <c r="O448" s="104"/>
      <c r="P448" s="104"/>
      <c r="Q448" s="107"/>
      <c r="R448" s="104"/>
      <c r="S448" s="104"/>
      <c r="T448" s="107"/>
    </row>
    <row r="449" spans="1:23 1026:1027" s="8" customFormat="1">
      <c r="A449" s="165"/>
      <c r="B449" s="97"/>
      <c r="C449" s="99" t="str">
        <f>IF(OR(AND(OR(C444=0,D444=0), (C444*40%+D444*60%)&gt;3),AND(OR(C444&lt;=3,D444&lt;=3), (C444*40%+D444*60%)&gt;4)),"Sperrklausel!","")</f>
        <v/>
      </c>
      <c r="D449" s="116" t="str">
        <f>IF(C449="Sperrklausel!", C450-(C444*0.4+D444*0.6),"")</f>
        <v/>
      </c>
      <c r="E449" s="97"/>
      <c r="F449" s="99" t="str">
        <f>IF(OR(AND(OR(F444=0,G444=0), (F444*40%+G444*60%)&gt;3),AND(OR(F444&lt;=3,G444&lt;=3), (F444*40%+G444*60%)&gt;4)),"Sperrklausel!","")</f>
        <v/>
      </c>
      <c r="G449" s="116" t="str">
        <f>IF(F449="Sperrklausel!", F450-(F444*0.4+G444*0.6),"")</f>
        <v/>
      </c>
      <c r="H449" s="97"/>
      <c r="I449" s="99" t="str">
        <f>IF(OR(AND(OR(I444=0,J444=0), (I444*40%+J444*60%)&gt;3),AND(OR(I444&lt;=3,J444&lt;=3), (I444*40%+J444*60%)&gt;4)),"Sperrklausel!","")</f>
        <v/>
      </c>
      <c r="J449" s="116" t="str">
        <f>IF(I449="Sperrklausel!", I450-(I444*0.4+J444*0.6),"")</f>
        <v/>
      </c>
      <c r="K449" s="104"/>
      <c r="L449" s="99" t="str">
        <f>IF(OR(AND(OR(L444=0,M444=0), (L444*40%+M444*60%)&gt;3),AND(OR(L444&lt;=3,M444&lt;=3), (L444*40%+M444*60%)&gt;4)),"Sperrklausel!","")</f>
        <v/>
      </c>
      <c r="M449" s="116" t="str">
        <f>IF(L449="Sperrklausel!", L450-(L444*0.4+M444*0.6),"")</f>
        <v/>
      </c>
      <c r="N449" s="104"/>
      <c r="O449" s="99" t="str">
        <f>IF(OR(AND(OR(O444=0,P444=0), (O444*40%+P444*60%)&gt;3),AND(OR(O444&lt;=3,P444&lt;=3), (O444*40%+P444*60%)&gt;4)),"Sperrklausel!","")</f>
        <v/>
      </c>
      <c r="P449" s="116" t="str">
        <f>IF(O449="Sperrklausel!", O450-(O444*0.4+P444*0.6),"")</f>
        <v/>
      </c>
      <c r="Q449" s="104"/>
      <c r="R449" s="99" t="str">
        <f>IF(OR(AND(OR(R444=0,S444=0), (R444*40%+S444*60%)&gt;3),AND(OR(R444&lt;=3,S444&lt;=3), (R444*40%+S444*60%)&gt;4)),"Sperrklausel!","")</f>
        <v/>
      </c>
      <c r="S449" s="116" t="str">
        <f>IF(R449="Sperrklausel!", R450-(R444*0.4+S444*0.6),"")</f>
        <v/>
      </c>
      <c r="T449" s="104"/>
      <c r="AML449" s="11"/>
      <c r="AMM449" s="11"/>
    </row>
    <row r="450" spans="1:23 1026:1027" s="8" customFormat="1" ht="15">
      <c r="A450" s="165" t="s">
        <v>4</v>
      </c>
      <c r="B450" s="97"/>
      <c r="C450" s="185" t="str">
        <f>VLOOKUP($T438,Klassenliste!$A$8:$O$32,6)</f>
        <v/>
      </c>
      <c r="D450" s="186"/>
      <c r="E450" s="97"/>
      <c r="F450" s="185" t="str">
        <f>VLOOKUP($T438,Klassenliste!$A$8:$O$32,10)</f>
        <v/>
      </c>
      <c r="G450" s="186"/>
      <c r="H450" s="97"/>
      <c r="I450" s="185" t="str">
        <f>VLOOKUP($T438,Klassenliste!$A$8:$S$32,14)</f>
        <v/>
      </c>
      <c r="J450" s="186"/>
      <c r="K450" s="104"/>
      <c r="L450" s="185" t="str">
        <f>VLOOKUP($T438,Klassenliste!$A$8:$W$32,18)</f>
        <v/>
      </c>
      <c r="M450" s="186"/>
      <c r="N450" s="104"/>
      <c r="O450" s="185" t="str">
        <f>VLOOKUP($T438,Klassenliste!$A$8:$W$32,22)</f>
        <v/>
      </c>
      <c r="P450" s="186"/>
      <c r="Q450" s="104"/>
      <c r="R450" s="185" t="str">
        <f>VLOOKUP($T438,Klassenliste!$A$8:$AA$32,26)</f>
        <v/>
      </c>
      <c r="S450" s="186"/>
      <c r="T450" s="104"/>
      <c r="AML450" s="11"/>
      <c r="AMM450" s="11"/>
    </row>
    <row r="451" spans="1:23 1026:1027" s="8" customFormat="1">
      <c r="A451" s="165"/>
      <c r="B451" s="97"/>
      <c r="C451" s="104"/>
      <c r="D451" s="104"/>
      <c r="E451" s="97"/>
      <c r="F451" s="104"/>
      <c r="G451" s="104"/>
      <c r="H451" s="117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18"/>
      <c r="T451" s="104"/>
      <c r="AML451" s="11"/>
      <c r="AMM451" s="11"/>
    </row>
    <row r="452" spans="1:23 1026:1027" s="8" customFormat="1" ht="12.75" customHeight="1">
      <c r="A452" s="162" t="s">
        <v>5</v>
      </c>
      <c r="B452" s="119"/>
      <c r="C452" s="104"/>
      <c r="D452" s="98">
        <f>Deckblatt!$C$11</f>
        <v>0.1</v>
      </c>
      <c r="E452" s="97"/>
      <c r="F452" s="104"/>
      <c r="G452" s="98">
        <f>Deckblatt!$C$12</f>
        <v>0.19999999999999998</v>
      </c>
      <c r="H452" s="97"/>
      <c r="I452" s="104"/>
      <c r="J452" s="98">
        <f>Deckblatt!$C$13</f>
        <v>0.2</v>
      </c>
      <c r="K452" s="104"/>
      <c r="L452" s="104"/>
      <c r="M452" s="98">
        <f>Deckblatt!$C$14</f>
        <v>0.3</v>
      </c>
      <c r="N452" s="104"/>
      <c r="O452" s="104"/>
      <c r="P452" s="98">
        <f>Deckblatt!$C$15</f>
        <v>0.1</v>
      </c>
      <c r="Q452" s="104"/>
      <c r="R452" s="104"/>
      <c r="S452" s="98">
        <f>Deckblatt!$C$16</f>
        <v>0.1</v>
      </c>
      <c r="T452" s="104"/>
      <c r="AML452" s="11"/>
      <c r="AMM452" s="11"/>
    </row>
    <row r="453" spans="1:23 1026:1027" s="8" customFormat="1">
      <c r="A453" s="165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104"/>
      <c r="M453" s="104"/>
      <c r="N453" s="97"/>
      <c r="O453" s="104"/>
      <c r="P453" s="104"/>
      <c r="Q453" s="104"/>
      <c r="R453" s="104"/>
      <c r="S453" s="118"/>
      <c r="T453" s="104"/>
      <c r="AML453" s="11"/>
      <c r="AMM453" s="11"/>
    </row>
    <row r="454" spans="1:23 1026:1027" s="8" customFormat="1">
      <c r="A454" s="166"/>
      <c r="B454" s="104"/>
      <c r="C454" s="97"/>
      <c r="D454" s="97"/>
      <c r="E454" s="97"/>
      <c r="F454" s="97"/>
      <c r="G454" s="97"/>
      <c r="H454" s="97"/>
      <c r="I454" s="97"/>
      <c r="J454" s="97"/>
      <c r="K454" s="97"/>
      <c r="L454" s="104"/>
      <c r="M454" s="104"/>
      <c r="N454" s="97"/>
      <c r="O454" s="104"/>
      <c r="P454" s="104"/>
      <c r="Q454" s="104"/>
      <c r="R454" s="104"/>
      <c r="S454" s="118"/>
      <c r="T454" s="104"/>
      <c r="AML454" s="11"/>
      <c r="AMM454" s="11"/>
    </row>
    <row r="455" spans="1:23 1026:1027" s="8" customFormat="1">
      <c r="A455" s="167" t="s">
        <v>2</v>
      </c>
      <c r="B455" s="97"/>
      <c r="C455" s="97"/>
      <c r="D455" s="104"/>
      <c r="E455" s="97"/>
      <c r="F455" s="97"/>
      <c r="G455" s="97"/>
      <c r="H455" s="97"/>
      <c r="I455" s="97"/>
      <c r="J455" s="97"/>
      <c r="K455" s="97"/>
      <c r="L455" s="104"/>
      <c r="M455" s="104"/>
      <c r="N455" s="97"/>
      <c r="O455" s="104"/>
      <c r="P455" s="104"/>
      <c r="Q455" s="104"/>
      <c r="R455" s="104"/>
      <c r="S455" s="118"/>
      <c r="T455" s="104"/>
      <c r="AML455" s="11"/>
      <c r="AMM455" s="11"/>
    </row>
    <row r="456" spans="1:23 1026:1027" s="8" customFormat="1">
      <c r="A456" s="167"/>
      <c r="B456" s="97"/>
      <c r="C456" s="97"/>
      <c r="D456" s="104"/>
      <c r="E456" s="97"/>
      <c r="F456" s="97"/>
      <c r="G456" s="97"/>
      <c r="H456" s="97"/>
      <c r="I456" s="97"/>
      <c r="J456" s="97"/>
      <c r="K456" s="97"/>
      <c r="L456" s="104"/>
      <c r="M456" s="104"/>
      <c r="N456" s="97"/>
      <c r="O456" s="104"/>
      <c r="P456" s="104"/>
      <c r="Q456" s="104"/>
      <c r="R456" s="104"/>
      <c r="S456" s="118"/>
      <c r="T456" s="104"/>
      <c r="AML456" s="11"/>
      <c r="AMM456" s="11"/>
    </row>
    <row r="457" spans="1:23 1026:1027" s="8" customFormat="1" ht="15">
      <c r="A457" s="170" t="s">
        <v>3</v>
      </c>
      <c r="B457" s="141" t="str">
        <f>VLOOKUP($T438,Klassenliste!$A$8:$AB$32,28)</f>
        <v/>
      </c>
      <c r="C457" s="97"/>
      <c r="D457" s="104"/>
      <c r="E457" s="97"/>
      <c r="F457" s="97"/>
      <c r="G457" s="97"/>
      <c r="H457" s="97"/>
      <c r="I457" s="97"/>
      <c r="J457" s="97"/>
      <c r="K457" s="97"/>
      <c r="L457" s="104"/>
      <c r="M457" s="104"/>
      <c r="N457" s="97"/>
      <c r="O457" s="104"/>
      <c r="P457" s="104"/>
      <c r="Q457" s="104"/>
      <c r="R457" s="104"/>
      <c r="S457" s="118"/>
      <c r="T457" s="104"/>
      <c r="AML457" s="11"/>
      <c r="AMM457" s="11"/>
    </row>
    <row r="458" spans="1:23 1026:1027" s="8" customFormat="1">
      <c r="A458" s="170"/>
      <c r="B458" s="97"/>
      <c r="C458" s="97"/>
      <c r="D458" s="104"/>
      <c r="E458" s="97"/>
      <c r="F458" s="97"/>
      <c r="G458" s="97"/>
      <c r="H458" s="97"/>
      <c r="I458" s="97"/>
      <c r="J458" s="97"/>
      <c r="K458" s="97"/>
      <c r="L458" s="104"/>
      <c r="M458" s="104"/>
      <c r="N458" s="97"/>
      <c r="O458" s="104"/>
      <c r="P458" s="104"/>
      <c r="Q458" s="104"/>
      <c r="R458" s="104"/>
      <c r="S458" s="118"/>
      <c r="T458" s="104"/>
      <c r="AML458" s="11"/>
      <c r="AMM458" s="11"/>
    </row>
    <row r="459" spans="1:23 1026:1027" s="8" customFormat="1" ht="15">
      <c r="A459" s="170" t="s">
        <v>9</v>
      </c>
      <c r="B459" s="102" t="str">
        <f>VLOOKUP($T438,Klassenliste!$A$8:$AC$32,29)</f>
        <v/>
      </c>
      <c r="C459" s="97"/>
      <c r="D459" s="104"/>
      <c r="E459" s="97"/>
      <c r="F459" s="97"/>
      <c r="G459" s="97"/>
      <c r="H459" s="97"/>
      <c r="I459" s="97"/>
      <c r="J459" s="97"/>
      <c r="K459" s="97"/>
      <c r="L459" s="104"/>
      <c r="M459" s="104"/>
      <c r="N459" s="97"/>
      <c r="O459" s="104"/>
      <c r="P459" s="104"/>
      <c r="Q459" s="104"/>
      <c r="R459" s="104"/>
      <c r="S459" s="118"/>
      <c r="T459" s="120"/>
      <c r="U459" s="24"/>
      <c r="V459" s="24"/>
      <c r="W459" s="24"/>
      <c r="AML459" s="11"/>
      <c r="AMM459" s="11"/>
    </row>
    <row r="460" spans="1:23 1026:1027" s="8" customFormat="1" ht="99.95" customHeight="1">
      <c r="A460" s="165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104"/>
      <c r="M460" s="104"/>
      <c r="N460" s="97"/>
      <c r="O460" s="104"/>
      <c r="P460" s="104"/>
      <c r="Q460" s="104"/>
      <c r="R460" s="104"/>
      <c r="S460" s="118"/>
      <c r="T460" s="120"/>
      <c r="U460" s="24"/>
      <c r="V460" s="24"/>
      <c r="AML460" s="11"/>
      <c r="AMM460" s="11"/>
    </row>
    <row r="461" spans="1:23 1026:1027" ht="20.25">
      <c r="A461" s="187" t="str">
        <f>$A$1</f>
        <v xml:space="preserve">Abiturprüfung für andere Bewerberinnen und Bewerber (4. Fach); Mod. Fremdspr.: ; </v>
      </c>
      <c r="B461" s="103"/>
      <c r="C461" s="129"/>
      <c r="D461" s="104"/>
      <c r="E461" s="104"/>
      <c r="F461" s="104"/>
      <c r="G461" s="104"/>
      <c r="H461" s="104"/>
      <c r="I461" s="104"/>
      <c r="J461" s="126"/>
      <c r="K461" s="104"/>
      <c r="L461" s="128"/>
      <c r="M461" s="106"/>
      <c r="N461" s="104"/>
      <c r="O461" s="128"/>
      <c r="P461" s="106"/>
      <c r="Q461" s="106"/>
      <c r="R461" s="106"/>
      <c r="S461" s="104"/>
      <c r="T461" s="123">
        <v>21</v>
      </c>
    </row>
    <row r="462" spans="1:23 1026:1027" ht="15.75">
      <c r="A462" s="163" t="str">
        <f>CONCATENATE("Name: ",VLOOKUP($T461,Klassenliste!$A$8:$B$32,2),", ",VLOOKUP($T461,Klassenliste!$A$8:$C$32,3))</f>
        <v xml:space="preserve">Name: , </v>
      </c>
      <c r="B462" s="127"/>
      <c r="C462" s="104"/>
      <c r="D462" s="104"/>
      <c r="E462" s="104"/>
      <c r="F462" s="104"/>
      <c r="G462" s="104"/>
      <c r="H462" s="104"/>
      <c r="I462" s="104"/>
      <c r="J462" s="122"/>
      <c r="K462" s="105"/>
      <c r="L462" s="104"/>
      <c r="M462" s="121"/>
      <c r="N462" s="105"/>
      <c r="O462" s="104"/>
      <c r="P462" s="121"/>
      <c r="Q462" s="109"/>
      <c r="R462" s="111"/>
      <c r="S462" s="104"/>
      <c r="T462" s="104"/>
    </row>
    <row r="463" spans="1:23 1026:1027">
      <c r="A463" s="16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21"/>
      <c r="N463" s="104"/>
      <c r="O463" s="104"/>
      <c r="P463" s="121"/>
      <c r="Q463" s="109"/>
      <c r="R463" s="111"/>
      <c r="S463" s="104"/>
      <c r="T463" s="104"/>
    </row>
    <row r="464" spans="1:23 1026:1027" ht="15" customHeight="1">
      <c r="A464" s="165"/>
      <c r="B464" s="97"/>
      <c r="C464" s="140" t="str">
        <f>Deckblatt!$B$11</f>
        <v>A 1</v>
      </c>
      <c r="D464" s="109"/>
      <c r="E464" s="110"/>
      <c r="F464" s="140" t="str">
        <f>Deckblatt!$B$12</f>
        <v>A 2</v>
      </c>
      <c r="G464" s="108"/>
      <c r="H464" s="108"/>
      <c r="I464" s="140" t="str">
        <f>Deckblatt!$B$13</f>
        <v>B</v>
      </c>
      <c r="J464" s="108"/>
      <c r="K464" s="104"/>
      <c r="L464" s="140" t="str">
        <f>Deckblatt!$B$14</f>
        <v>C</v>
      </c>
      <c r="M464" s="108"/>
      <c r="N464" s="104"/>
      <c r="O464" s="140" t="str">
        <f>Deckblatt!$B$15</f>
        <v>D 1</v>
      </c>
      <c r="P464" s="108"/>
      <c r="Q464" s="109"/>
      <c r="R464" s="140" t="str">
        <f>Deckblatt!$B$16</f>
        <v>D 2</v>
      </c>
      <c r="S464" s="109"/>
      <c r="T464" s="104"/>
    </row>
    <row r="465" spans="1:23 1026:1027" ht="6.75" customHeight="1">
      <c r="B465" s="104"/>
      <c r="C465" s="104"/>
      <c r="D465" s="104"/>
      <c r="E465" s="104"/>
      <c r="F465" s="104"/>
      <c r="G465" s="104"/>
      <c r="H465" s="104"/>
      <c r="I465" s="104"/>
      <c r="J465" s="104"/>
      <c r="K465" s="107"/>
      <c r="L465" s="109"/>
      <c r="M465" s="111"/>
      <c r="N465" s="107"/>
      <c r="O465" s="109"/>
      <c r="P465" s="111"/>
      <c r="Q465" s="107"/>
      <c r="R465" s="106"/>
      <c r="S465" s="104"/>
      <c r="T465" s="107"/>
    </row>
    <row r="466" spans="1:23 1026:1027" ht="15" customHeight="1">
      <c r="A466" s="165"/>
      <c r="B466" s="97"/>
      <c r="C466" s="104" t="s">
        <v>6</v>
      </c>
      <c r="D466" s="104" t="s">
        <v>7</v>
      </c>
      <c r="E466" s="97"/>
      <c r="F466" s="97" t="s">
        <v>0</v>
      </c>
      <c r="G466" s="97" t="s">
        <v>1</v>
      </c>
      <c r="H466" s="97"/>
      <c r="I466" s="97" t="s">
        <v>0</v>
      </c>
      <c r="J466" s="97" t="s">
        <v>1</v>
      </c>
      <c r="K466" s="104"/>
      <c r="L466" s="97" t="s">
        <v>0</v>
      </c>
      <c r="M466" s="97" t="s">
        <v>1</v>
      </c>
      <c r="N466" s="104"/>
      <c r="O466" s="97" t="s">
        <v>0</v>
      </c>
      <c r="P466" s="97" t="s">
        <v>1</v>
      </c>
      <c r="Q466" s="109"/>
      <c r="R466" s="97" t="s">
        <v>0</v>
      </c>
      <c r="S466" s="97" t="s">
        <v>1</v>
      </c>
      <c r="T466" s="104"/>
    </row>
    <row r="467" spans="1:23 1026:1027">
      <c r="A467" s="167" t="s">
        <v>26</v>
      </c>
      <c r="B467" s="112"/>
      <c r="C467" s="113">
        <f>VLOOKUP($T461,Klassenliste!$A$8:$L$32,4)</f>
        <v>0</v>
      </c>
      <c r="D467" s="113">
        <f>VLOOKUP($T461,Klassenliste!$A$8:$M$32,5)</f>
        <v>0</v>
      </c>
      <c r="E467" s="97"/>
      <c r="F467" s="113">
        <f>VLOOKUP($T461,Klassenliste!$A$8:$L$32,8)</f>
        <v>0</v>
      </c>
      <c r="G467" s="113">
        <f>VLOOKUP($T461,Klassenliste!$A$8:$M$32,9)</f>
        <v>0</v>
      </c>
      <c r="H467" s="97"/>
      <c r="I467" s="113">
        <f>VLOOKUP($T461,Klassenliste!$A$8:$P$32,12)</f>
        <v>0</v>
      </c>
      <c r="J467" s="113">
        <f>VLOOKUP($T461,Klassenliste!$A$8:$Q$32,13)</f>
        <v>0</v>
      </c>
      <c r="K467" s="104"/>
      <c r="L467" s="113">
        <f>VLOOKUP($T461,Klassenliste!$A$8:$T$32,16)</f>
        <v>0</v>
      </c>
      <c r="M467" s="113">
        <f>VLOOKUP($T461,Klassenliste!$A$8:$U$32,17)</f>
        <v>0</v>
      </c>
      <c r="N467" s="104"/>
      <c r="O467" s="113">
        <f>VLOOKUP($T461,Klassenliste!$A$8:$T$32,20)</f>
        <v>0</v>
      </c>
      <c r="P467" s="113">
        <f>VLOOKUP($T461,Klassenliste!$A$8:$U$32,21)</f>
        <v>0</v>
      </c>
      <c r="Q467" s="109"/>
      <c r="R467" s="113">
        <f>VLOOKUP($T461,Klassenliste!$A$8:$X$32,24)</f>
        <v>0</v>
      </c>
      <c r="S467" s="113">
        <f>VLOOKUP($T461,Klassenliste!$A$8:$Y$32,25)</f>
        <v>0</v>
      </c>
      <c r="T467" s="104"/>
    </row>
    <row r="468" spans="1:23 1026:1027" ht="12.75" customHeight="1">
      <c r="A468" s="168" t="str">
        <f>IF(OR(F467&lt;0,G467&gt;15,I467&lt;0,I467&gt;15,J467&lt;0,J467&gt;15,O467&lt;0,O467&gt;15,P467&lt;0,P467&gt;15,R467&lt;0,R467&gt;15,S467&lt;0,S467&gt;15),"Fehler","")</f>
        <v/>
      </c>
      <c r="B468" s="100"/>
      <c r="C468" s="107"/>
      <c r="D468" s="107"/>
      <c r="E468" s="97"/>
      <c r="F468" s="107"/>
      <c r="G468" s="107"/>
      <c r="H468" s="97"/>
      <c r="I468" s="97"/>
      <c r="J468" s="97"/>
      <c r="K468" s="107"/>
      <c r="L468" s="97"/>
      <c r="M468" s="97"/>
      <c r="N468" s="107"/>
      <c r="O468" s="97"/>
      <c r="P468" s="97"/>
      <c r="Q468" s="107"/>
      <c r="R468" s="97"/>
      <c r="S468" s="97"/>
      <c r="T468" s="107"/>
      <c r="W468" s="11"/>
    </row>
    <row r="469" spans="1:23 1026:1027" ht="12.75" customHeight="1">
      <c r="A469" s="169"/>
      <c r="B469" s="101"/>
      <c r="C469" s="114">
        <v>0.4</v>
      </c>
      <c r="D469" s="115">
        <v>0.6</v>
      </c>
      <c r="E469" s="97"/>
      <c r="F469" s="114">
        <v>0.4</v>
      </c>
      <c r="G469" s="115">
        <v>0.6</v>
      </c>
      <c r="H469" s="97"/>
      <c r="I469" s="114">
        <v>0.4</v>
      </c>
      <c r="J469" s="115">
        <v>0.6</v>
      </c>
      <c r="K469" s="107"/>
      <c r="L469" s="114">
        <v>0.4</v>
      </c>
      <c r="M469" s="115">
        <v>0.6</v>
      </c>
      <c r="N469" s="107"/>
      <c r="O469" s="114">
        <v>0.4</v>
      </c>
      <c r="P469" s="115">
        <v>0.6</v>
      </c>
      <c r="Q469" s="107"/>
      <c r="R469" s="114">
        <v>0.4</v>
      </c>
      <c r="S469" s="115">
        <v>0.6</v>
      </c>
      <c r="T469" s="107"/>
    </row>
    <row r="470" spans="1:23 1026:1027" ht="12" customHeight="1">
      <c r="A470" s="165"/>
      <c r="B470" s="97"/>
      <c r="C470" s="97"/>
      <c r="D470" s="97"/>
      <c r="E470" s="97"/>
      <c r="F470" s="97"/>
      <c r="G470" s="97"/>
      <c r="H470" s="97"/>
      <c r="I470" s="97"/>
      <c r="J470" s="97"/>
      <c r="K470" s="107"/>
      <c r="L470" s="104"/>
      <c r="M470" s="104"/>
      <c r="N470" s="107"/>
      <c r="O470" s="104"/>
      <c r="P470" s="104"/>
      <c r="Q470" s="107"/>
      <c r="R470" s="104"/>
      <c r="S470" s="104"/>
      <c r="T470" s="107"/>
    </row>
    <row r="471" spans="1:23 1026:1027" ht="12" customHeight="1">
      <c r="A471" s="165"/>
      <c r="B471" s="97"/>
      <c r="C471" s="97"/>
      <c r="D471" s="97"/>
      <c r="E471" s="97"/>
      <c r="F471" s="97"/>
      <c r="G471" s="97"/>
      <c r="H471" s="97"/>
      <c r="I471" s="97"/>
      <c r="J471" s="97"/>
      <c r="K471" s="107"/>
      <c r="L471" s="104"/>
      <c r="M471" s="104"/>
      <c r="N471" s="107"/>
      <c r="O471" s="104"/>
      <c r="P471" s="104"/>
      <c r="Q471" s="107"/>
      <c r="R471" s="104"/>
      <c r="S471" s="104"/>
      <c r="T471" s="107"/>
    </row>
    <row r="472" spans="1:23 1026:1027" s="8" customFormat="1">
      <c r="A472" s="165"/>
      <c r="B472" s="97"/>
      <c r="C472" s="99" t="str">
        <f>IF(OR(AND(OR(C467=0,D467=0), (C467*40%+D467*60%)&gt;3),AND(OR(C467&lt;=3,D467&lt;=3), (C467*40%+D467*60%)&gt;4)),"Sperrklausel!","")</f>
        <v/>
      </c>
      <c r="D472" s="116" t="str">
        <f>IF(C472="Sperrklausel!", C473-(C467*0.4+D467*0.6),"")</f>
        <v/>
      </c>
      <c r="E472" s="97"/>
      <c r="F472" s="99" t="str">
        <f>IF(OR(AND(OR(F467=0,G467=0), (F467*40%+G467*60%)&gt;3),AND(OR(F467&lt;=3,G467&lt;=3), (F467*40%+G467*60%)&gt;4)),"Sperrklausel!","")</f>
        <v/>
      </c>
      <c r="G472" s="116" t="str">
        <f>IF(F472="Sperrklausel!", F473-(F467*0.4+G467*0.6),"")</f>
        <v/>
      </c>
      <c r="H472" s="97"/>
      <c r="I472" s="99" t="str">
        <f>IF(OR(AND(OR(I467=0,J467=0), (I467*40%+J467*60%)&gt;3),AND(OR(I467&lt;=3,J467&lt;=3), (I467*40%+J467*60%)&gt;4)),"Sperrklausel!","")</f>
        <v/>
      </c>
      <c r="J472" s="116" t="str">
        <f>IF(I472="Sperrklausel!", I473-(I467*0.4+J467*0.6),"")</f>
        <v/>
      </c>
      <c r="K472" s="104"/>
      <c r="L472" s="99" t="str">
        <f>IF(OR(AND(OR(L467=0,M467=0), (L467*40%+M467*60%)&gt;3),AND(OR(L467&lt;=3,M467&lt;=3), (L467*40%+M467*60%)&gt;4)),"Sperrklausel!","")</f>
        <v/>
      </c>
      <c r="M472" s="116" t="str">
        <f>IF(L472="Sperrklausel!", L473-(L467*0.4+M467*0.6),"")</f>
        <v/>
      </c>
      <c r="N472" s="104"/>
      <c r="O472" s="99" t="str">
        <f>IF(OR(AND(OR(O467=0,P467=0), (O467*40%+P467*60%)&gt;3),AND(OR(O467&lt;=3,P467&lt;=3), (O467*40%+P467*60%)&gt;4)),"Sperrklausel!","")</f>
        <v/>
      </c>
      <c r="P472" s="116" t="str">
        <f>IF(O472="Sperrklausel!", O473-(O467*0.4+P467*0.6),"")</f>
        <v/>
      </c>
      <c r="Q472" s="104"/>
      <c r="R472" s="99" t="str">
        <f>IF(OR(AND(OR(R467=0,S467=0), (R467*40%+S467*60%)&gt;3),AND(OR(R467&lt;=3,S467&lt;=3), (R467*40%+S467*60%)&gt;4)),"Sperrklausel!","")</f>
        <v/>
      </c>
      <c r="S472" s="116" t="str">
        <f>IF(R472="Sperrklausel!", R473-(R467*0.4+S467*0.6),"")</f>
        <v/>
      </c>
      <c r="T472" s="104"/>
      <c r="AML472" s="11"/>
      <c r="AMM472" s="11"/>
    </row>
    <row r="473" spans="1:23 1026:1027" s="8" customFormat="1" ht="15">
      <c r="A473" s="165" t="s">
        <v>4</v>
      </c>
      <c r="B473" s="97"/>
      <c r="C473" s="185" t="str">
        <f>VLOOKUP($T461,Klassenliste!$A$8:$O$32,6)</f>
        <v/>
      </c>
      <c r="D473" s="186"/>
      <c r="E473" s="97"/>
      <c r="F473" s="185" t="str">
        <f>VLOOKUP($T461,Klassenliste!$A$8:$O$32,10)</f>
        <v/>
      </c>
      <c r="G473" s="186"/>
      <c r="H473" s="97"/>
      <c r="I473" s="185" t="str">
        <f>VLOOKUP($T461,Klassenliste!$A$8:$S$32,14)</f>
        <v/>
      </c>
      <c r="J473" s="186"/>
      <c r="K473" s="104"/>
      <c r="L473" s="185" t="str">
        <f>VLOOKUP($T461,Klassenliste!$A$8:$W$32,18)</f>
        <v/>
      </c>
      <c r="M473" s="186"/>
      <c r="N473" s="104"/>
      <c r="O473" s="185" t="str">
        <f>VLOOKUP($T461,Klassenliste!$A$8:$W$32,22)</f>
        <v/>
      </c>
      <c r="P473" s="186"/>
      <c r="Q473" s="104"/>
      <c r="R473" s="185" t="str">
        <f>VLOOKUP($T461,Klassenliste!$A$8:$AA$32,26)</f>
        <v/>
      </c>
      <c r="S473" s="186"/>
      <c r="T473" s="104"/>
      <c r="AML473" s="11"/>
      <c r="AMM473" s="11"/>
    </row>
    <row r="474" spans="1:23 1026:1027" s="8" customFormat="1">
      <c r="A474" s="165"/>
      <c r="B474" s="97"/>
      <c r="C474" s="104"/>
      <c r="D474" s="104"/>
      <c r="E474" s="97"/>
      <c r="F474" s="104"/>
      <c r="G474" s="104"/>
      <c r="H474" s="117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18"/>
      <c r="T474" s="104"/>
      <c r="AML474" s="11"/>
      <c r="AMM474" s="11"/>
    </row>
    <row r="475" spans="1:23 1026:1027" s="8" customFormat="1" ht="12.75" customHeight="1">
      <c r="A475" s="162" t="s">
        <v>5</v>
      </c>
      <c r="B475" s="119"/>
      <c r="C475" s="104"/>
      <c r="D475" s="98">
        <f>Deckblatt!$C$11</f>
        <v>0.1</v>
      </c>
      <c r="E475" s="97"/>
      <c r="F475" s="104"/>
      <c r="G475" s="98">
        <f>Deckblatt!$C$12</f>
        <v>0.19999999999999998</v>
      </c>
      <c r="H475" s="97"/>
      <c r="I475" s="104"/>
      <c r="J475" s="98">
        <f>Deckblatt!$C$13</f>
        <v>0.2</v>
      </c>
      <c r="K475" s="104"/>
      <c r="L475" s="104"/>
      <c r="M475" s="98">
        <f>Deckblatt!$C$14</f>
        <v>0.3</v>
      </c>
      <c r="N475" s="104"/>
      <c r="O475" s="104"/>
      <c r="P475" s="98">
        <f>Deckblatt!$C$15</f>
        <v>0.1</v>
      </c>
      <c r="Q475" s="104"/>
      <c r="R475" s="104"/>
      <c r="S475" s="98">
        <f>Deckblatt!$C$16</f>
        <v>0.1</v>
      </c>
      <c r="T475" s="104"/>
      <c r="AML475" s="11"/>
      <c r="AMM475" s="11"/>
    </row>
    <row r="476" spans="1:23 1026:1027" s="8" customFormat="1">
      <c r="A476" s="165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104"/>
      <c r="M476" s="104"/>
      <c r="N476" s="97"/>
      <c r="O476" s="104"/>
      <c r="P476" s="104"/>
      <c r="Q476" s="104"/>
      <c r="R476" s="104"/>
      <c r="S476" s="118"/>
      <c r="T476" s="104"/>
      <c r="AML476" s="11"/>
      <c r="AMM476" s="11"/>
    </row>
    <row r="477" spans="1:23 1026:1027" s="8" customFormat="1">
      <c r="A477" s="166"/>
      <c r="B477" s="104"/>
      <c r="C477" s="97"/>
      <c r="D477" s="97"/>
      <c r="E477" s="97"/>
      <c r="F477" s="97"/>
      <c r="G477" s="97"/>
      <c r="H477" s="97"/>
      <c r="I477" s="97"/>
      <c r="J477" s="97"/>
      <c r="K477" s="97"/>
      <c r="L477" s="104"/>
      <c r="M477" s="104"/>
      <c r="N477" s="97"/>
      <c r="O477" s="104"/>
      <c r="P477" s="104"/>
      <c r="Q477" s="104"/>
      <c r="R477" s="104"/>
      <c r="S477" s="118"/>
      <c r="T477" s="104"/>
      <c r="AML477" s="11"/>
      <c r="AMM477" s="11"/>
    </row>
    <row r="478" spans="1:23 1026:1027" s="8" customFormat="1">
      <c r="A478" s="167" t="s">
        <v>2</v>
      </c>
      <c r="B478" s="97"/>
      <c r="C478" s="97"/>
      <c r="D478" s="104"/>
      <c r="E478" s="97"/>
      <c r="F478" s="97"/>
      <c r="G478" s="97"/>
      <c r="H478" s="97"/>
      <c r="I478" s="97"/>
      <c r="J478" s="97"/>
      <c r="K478" s="97"/>
      <c r="L478" s="104"/>
      <c r="M478" s="104"/>
      <c r="N478" s="97"/>
      <c r="O478" s="104"/>
      <c r="P478" s="104"/>
      <c r="Q478" s="104"/>
      <c r="R478" s="104"/>
      <c r="S478" s="118"/>
      <c r="T478" s="104"/>
      <c r="AML478" s="11"/>
      <c r="AMM478" s="11"/>
    </row>
    <row r="479" spans="1:23 1026:1027" s="8" customFormat="1">
      <c r="A479" s="167"/>
      <c r="B479" s="97"/>
      <c r="C479" s="97"/>
      <c r="D479" s="104"/>
      <c r="E479" s="97"/>
      <c r="F479" s="97"/>
      <c r="G479" s="97"/>
      <c r="H479" s="97"/>
      <c r="I479" s="97"/>
      <c r="J479" s="97"/>
      <c r="K479" s="97"/>
      <c r="L479" s="104"/>
      <c r="M479" s="104"/>
      <c r="N479" s="97"/>
      <c r="O479" s="104"/>
      <c r="P479" s="104"/>
      <c r="Q479" s="104"/>
      <c r="R479" s="104"/>
      <c r="S479" s="118"/>
      <c r="T479" s="104"/>
      <c r="AML479" s="11"/>
      <c r="AMM479" s="11"/>
    </row>
    <row r="480" spans="1:23 1026:1027" s="8" customFormat="1" ht="15">
      <c r="A480" s="170" t="s">
        <v>3</v>
      </c>
      <c r="B480" s="141" t="str">
        <f>VLOOKUP($T461,Klassenliste!$A$8:$AB$32,28)</f>
        <v/>
      </c>
      <c r="C480" s="97"/>
      <c r="D480" s="104"/>
      <c r="E480" s="97"/>
      <c r="F480" s="97"/>
      <c r="G480" s="97"/>
      <c r="H480" s="97"/>
      <c r="I480" s="97"/>
      <c r="J480" s="97"/>
      <c r="K480" s="97"/>
      <c r="L480" s="104"/>
      <c r="M480" s="104"/>
      <c r="N480" s="97"/>
      <c r="O480" s="104"/>
      <c r="P480" s="104"/>
      <c r="Q480" s="104"/>
      <c r="R480" s="104"/>
      <c r="S480" s="118"/>
      <c r="T480" s="104"/>
      <c r="AML480" s="11"/>
      <c r="AMM480" s="11"/>
    </row>
    <row r="481" spans="1:23 1026:1027" s="8" customFormat="1">
      <c r="A481" s="170"/>
      <c r="B481" s="97"/>
      <c r="C481" s="97"/>
      <c r="D481" s="104"/>
      <c r="E481" s="97"/>
      <c r="F481" s="97"/>
      <c r="G481" s="97"/>
      <c r="H481" s="97"/>
      <c r="I481" s="97"/>
      <c r="J481" s="97"/>
      <c r="K481" s="97"/>
      <c r="L481" s="104"/>
      <c r="M481" s="104"/>
      <c r="N481" s="97"/>
      <c r="O481" s="104"/>
      <c r="P481" s="104"/>
      <c r="Q481" s="104"/>
      <c r="R481" s="104"/>
      <c r="S481" s="118"/>
      <c r="T481" s="104"/>
      <c r="AML481" s="11"/>
      <c r="AMM481" s="11"/>
    </row>
    <row r="482" spans="1:23 1026:1027" s="8" customFormat="1" ht="15">
      <c r="A482" s="170" t="s">
        <v>9</v>
      </c>
      <c r="B482" s="102" t="str">
        <f>VLOOKUP($T461,Klassenliste!$A$8:$AC$32,29)</f>
        <v/>
      </c>
      <c r="C482" s="97"/>
      <c r="D482" s="104"/>
      <c r="E482" s="97"/>
      <c r="F482" s="97"/>
      <c r="G482" s="97"/>
      <c r="H482" s="97"/>
      <c r="I482" s="97"/>
      <c r="J482" s="97"/>
      <c r="K482" s="97"/>
      <c r="L482" s="104"/>
      <c r="M482" s="104"/>
      <c r="N482" s="97"/>
      <c r="O482" s="104"/>
      <c r="P482" s="104"/>
      <c r="Q482" s="104"/>
      <c r="R482" s="104"/>
      <c r="S482" s="118"/>
      <c r="T482" s="120"/>
      <c r="U482" s="24"/>
      <c r="V482" s="24"/>
      <c r="W482" s="24"/>
      <c r="AML482" s="11"/>
      <c r="AMM482" s="11"/>
    </row>
    <row r="483" spans="1:23 1026:1027" s="8" customFormat="1" ht="12.75" customHeight="1">
      <c r="A483" s="165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104"/>
      <c r="M483" s="104"/>
      <c r="N483" s="97"/>
      <c r="O483" s="104"/>
      <c r="P483" s="104"/>
      <c r="Q483" s="104"/>
      <c r="R483" s="104"/>
      <c r="S483" s="118"/>
      <c r="T483" s="120"/>
      <c r="U483" s="24"/>
      <c r="V483" s="24"/>
      <c r="AML483" s="11"/>
      <c r="AMM483" s="11"/>
    </row>
    <row r="484" spans="1:23 1026:1027" ht="20.25">
      <c r="A484" s="187" t="str">
        <f>$A$1</f>
        <v xml:space="preserve">Abiturprüfung für andere Bewerberinnen und Bewerber (4. Fach); Mod. Fremdspr.: ; </v>
      </c>
      <c r="B484" s="103"/>
      <c r="C484" s="129"/>
      <c r="D484" s="104"/>
      <c r="E484" s="104"/>
      <c r="F484" s="104"/>
      <c r="G484" s="104"/>
      <c r="H484" s="104"/>
      <c r="I484" s="104"/>
      <c r="J484" s="126"/>
      <c r="K484" s="104"/>
      <c r="L484" s="128"/>
      <c r="M484" s="106"/>
      <c r="N484" s="104"/>
      <c r="O484" s="128"/>
      <c r="P484" s="106"/>
      <c r="Q484" s="106"/>
      <c r="R484" s="106"/>
      <c r="S484" s="104"/>
      <c r="T484" s="123">
        <v>22</v>
      </c>
    </row>
    <row r="485" spans="1:23 1026:1027" ht="15.75">
      <c r="A485" s="163" t="str">
        <f>CONCATENATE("Name: ",VLOOKUP($T484,Klassenliste!$A$8:$B$32,2),", ",VLOOKUP($T484,Klassenliste!$A$8:$C$32,3))</f>
        <v xml:space="preserve">Name: , </v>
      </c>
      <c r="B485" s="127"/>
      <c r="C485" s="104"/>
      <c r="D485" s="104"/>
      <c r="E485" s="104"/>
      <c r="F485" s="104"/>
      <c r="G485" s="104"/>
      <c r="H485" s="104"/>
      <c r="I485" s="104"/>
      <c r="J485" s="122"/>
      <c r="K485" s="105"/>
      <c r="L485" s="104"/>
      <c r="M485" s="121"/>
      <c r="N485" s="105"/>
      <c r="O485" s="104"/>
      <c r="P485" s="121"/>
      <c r="Q485" s="109"/>
      <c r="R485" s="111"/>
      <c r="S485" s="104"/>
      <c r="T485" s="104"/>
    </row>
    <row r="486" spans="1:23 1026:1027">
      <c r="A486" s="16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21"/>
      <c r="N486" s="104"/>
      <c r="O486" s="104"/>
      <c r="P486" s="121"/>
      <c r="Q486" s="109"/>
      <c r="R486" s="111"/>
      <c r="S486" s="104"/>
      <c r="T486" s="104"/>
    </row>
    <row r="487" spans="1:23 1026:1027" ht="15" customHeight="1">
      <c r="A487" s="165"/>
      <c r="B487" s="97"/>
      <c r="C487" s="140" t="str">
        <f>Deckblatt!$B$11</f>
        <v>A 1</v>
      </c>
      <c r="D487" s="109"/>
      <c r="E487" s="110"/>
      <c r="F487" s="140" t="str">
        <f>Deckblatt!$B$12</f>
        <v>A 2</v>
      </c>
      <c r="G487" s="108"/>
      <c r="H487" s="108"/>
      <c r="I487" s="140" t="str">
        <f>Deckblatt!$B$13</f>
        <v>B</v>
      </c>
      <c r="J487" s="108"/>
      <c r="K487" s="104"/>
      <c r="L487" s="140" t="str">
        <f>Deckblatt!$B$14</f>
        <v>C</v>
      </c>
      <c r="M487" s="108"/>
      <c r="N487" s="104"/>
      <c r="O487" s="140" t="str">
        <f>Deckblatt!$B$15</f>
        <v>D 1</v>
      </c>
      <c r="P487" s="108"/>
      <c r="Q487" s="109"/>
      <c r="R487" s="140" t="str">
        <f>Deckblatt!$B$16</f>
        <v>D 2</v>
      </c>
      <c r="S487" s="109"/>
      <c r="T487" s="104"/>
    </row>
    <row r="488" spans="1:23 1026:1027" ht="6.75" customHeight="1">
      <c r="B488" s="104"/>
      <c r="C488" s="104"/>
      <c r="D488" s="104"/>
      <c r="E488" s="104"/>
      <c r="F488" s="104"/>
      <c r="G488" s="104"/>
      <c r="H488" s="104"/>
      <c r="I488" s="104"/>
      <c r="J488" s="104"/>
      <c r="K488" s="107"/>
      <c r="L488" s="109"/>
      <c r="M488" s="111"/>
      <c r="N488" s="107"/>
      <c r="O488" s="109"/>
      <c r="P488" s="111"/>
      <c r="Q488" s="107"/>
      <c r="R488" s="106"/>
      <c r="S488" s="104"/>
      <c r="T488" s="107"/>
    </row>
    <row r="489" spans="1:23 1026:1027" ht="15" customHeight="1">
      <c r="A489" s="165"/>
      <c r="B489" s="97"/>
      <c r="C489" s="104" t="s">
        <v>6</v>
      </c>
      <c r="D489" s="104" t="s">
        <v>7</v>
      </c>
      <c r="E489" s="97"/>
      <c r="F489" s="97" t="s">
        <v>0</v>
      </c>
      <c r="G489" s="97" t="s">
        <v>1</v>
      </c>
      <c r="H489" s="97"/>
      <c r="I489" s="97" t="s">
        <v>0</v>
      </c>
      <c r="J489" s="97" t="s">
        <v>1</v>
      </c>
      <c r="K489" s="104"/>
      <c r="L489" s="97" t="s">
        <v>0</v>
      </c>
      <c r="M489" s="97" t="s">
        <v>1</v>
      </c>
      <c r="N489" s="104"/>
      <c r="O489" s="97" t="s">
        <v>0</v>
      </c>
      <c r="P489" s="97" t="s">
        <v>1</v>
      </c>
      <c r="Q489" s="109"/>
      <c r="R489" s="97" t="s">
        <v>0</v>
      </c>
      <c r="S489" s="97" t="s">
        <v>1</v>
      </c>
      <c r="T489" s="104"/>
    </row>
    <row r="490" spans="1:23 1026:1027">
      <c r="A490" s="167" t="s">
        <v>26</v>
      </c>
      <c r="B490" s="112"/>
      <c r="C490" s="113">
        <f>VLOOKUP($T484,Klassenliste!$A$8:$L$32,4)</f>
        <v>0</v>
      </c>
      <c r="D490" s="113">
        <f>VLOOKUP($T484,Klassenliste!$A$8:$M$32,5)</f>
        <v>0</v>
      </c>
      <c r="E490" s="97"/>
      <c r="F490" s="113">
        <f>VLOOKUP($T484,Klassenliste!$A$8:$L$32,8)</f>
        <v>0</v>
      </c>
      <c r="G490" s="113">
        <f>VLOOKUP($T484,Klassenliste!$A$8:$M$32,9)</f>
        <v>0</v>
      </c>
      <c r="H490" s="97"/>
      <c r="I490" s="113">
        <f>VLOOKUP($T484,Klassenliste!$A$8:$P$32,12)</f>
        <v>0</v>
      </c>
      <c r="J490" s="113">
        <f>VLOOKUP($T484,Klassenliste!$A$8:$Q$32,13)</f>
        <v>0</v>
      </c>
      <c r="K490" s="104"/>
      <c r="L490" s="113">
        <f>VLOOKUP($T484,Klassenliste!$A$8:$T$32,16)</f>
        <v>0</v>
      </c>
      <c r="M490" s="113">
        <f>VLOOKUP($T484,Klassenliste!$A$8:$U$32,17)</f>
        <v>0</v>
      </c>
      <c r="N490" s="104"/>
      <c r="O490" s="113">
        <f>VLOOKUP($T484,Klassenliste!$A$8:$T$32,20)</f>
        <v>0</v>
      </c>
      <c r="P490" s="113">
        <f>VLOOKUP($T484,Klassenliste!$A$8:$U$32,21)</f>
        <v>0</v>
      </c>
      <c r="Q490" s="109"/>
      <c r="R490" s="113">
        <f>VLOOKUP($T484,Klassenliste!$A$8:$X$32,24)</f>
        <v>0</v>
      </c>
      <c r="S490" s="113">
        <f>VLOOKUP($T484,Klassenliste!$A$8:$Y$32,25)</f>
        <v>0</v>
      </c>
      <c r="T490" s="104"/>
    </row>
    <row r="491" spans="1:23 1026:1027" ht="12.75" customHeight="1">
      <c r="A491" s="168" t="str">
        <f>IF(OR(F490&lt;0,G490&gt;15,I490&lt;0,I490&gt;15,J490&lt;0,J490&gt;15,O490&lt;0,O490&gt;15,P490&lt;0,P490&gt;15,R490&lt;0,R490&gt;15,S490&lt;0,S490&gt;15),"Fehler","")</f>
        <v/>
      </c>
      <c r="B491" s="100"/>
      <c r="C491" s="107"/>
      <c r="D491" s="107"/>
      <c r="E491" s="97"/>
      <c r="F491" s="107"/>
      <c r="G491" s="107"/>
      <c r="H491" s="97"/>
      <c r="I491" s="97"/>
      <c r="J491" s="97"/>
      <c r="K491" s="107"/>
      <c r="L491" s="97"/>
      <c r="M491" s="97"/>
      <c r="N491" s="107"/>
      <c r="O491" s="97"/>
      <c r="P491" s="97"/>
      <c r="Q491" s="107"/>
      <c r="R491" s="97"/>
      <c r="S491" s="97"/>
      <c r="T491" s="107"/>
      <c r="W491" s="11"/>
    </row>
    <row r="492" spans="1:23 1026:1027" ht="12.75" customHeight="1">
      <c r="A492" s="169"/>
      <c r="B492" s="101"/>
      <c r="C492" s="114">
        <v>0.4</v>
      </c>
      <c r="D492" s="115">
        <v>0.6</v>
      </c>
      <c r="E492" s="97"/>
      <c r="F492" s="114">
        <v>0.4</v>
      </c>
      <c r="G492" s="115">
        <v>0.6</v>
      </c>
      <c r="H492" s="97"/>
      <c r="I492" s="114">
        <v>0.4</v>
      </c>
      <c r="J492" s="115">
        <v>0.6</v>
      </c>
      <c r="K492" s="107"/>
      <c r="L492" s="114">
        <v>0.4</v>
      </c>
      <c r="M492" s="115">
        <v>0.6</v>
      </c>
      <c r="N492" s="107"/>
      <c r="O492" s="114">
        <v>0.4</v>
      </c>
      <c r="P492" s="115">
        <v>0.6</v>
      </c>
      <c r="Q492" s="107"/>
      <c r="R492" s="114">
        <v>0.4</v>
      </c>
      <c r="S492" s="115">
        <v>0.6</v>
      </c>
      <c r="T492" s="107"/>
    </row>
    <row r="493" spans="1:23 1026:1027" ht="12" customHeight="1">
      <c r="A493" s="165"/>
      <c r="B493" s="97"/>
      <c r="C493" s="97"/>
      <c r="D493" s="97"/>
      <c r="E493" s="97"/>
      <c r="F493" s="97"/>
      <c r="G493" s="97"/>
      <c r="H493" s="97"/>
      <c r="I493" s="97"/>
      <c r="J493" s="97"/>
      <c r="K493" s="107"/>
      <c r="L493" s="104"/>
      <c r="M493" s="104"/>
      <c r="N493" s="107"/>
      <c r="O493" s="104"/>
      <c r="P493" s="104"/>
      <c r="Q493" s="107"/>
      <c r="R493" s="104"/>
      <c r="S493" s="104"/>
      <c r="T493" s="107"/>
    </row>
    <row r="494" spans="1:23 1026:1027" ht="12" customHeight="1">
      <c r="A494" s="165"/>
      <c r="B494" s="97"/>
      <c r="C494" s="97"/>
      <c r="D494" s="97"/>
      <c r="E494" s="97"/>
      <c r="F494" s="97"/>
      <c r="G494" s="97"/>
      <c r="H494" s="97"/>
      <c r="I494" s="97"/>
      <c r="J494" s="97"/>
      <c r="K494" s="107"/>
      <c r="L494" s="104"/>
      <c r="M494" s="104"/>
      <c r="N494" s="107"/>
      <c r="O494" s="104"/>
      <c r="P494" s="104"/>
      <c r="Q494" s="107"/>
      <c r="R494" s="104"/>
      <c r="S494" s="104"/>
      <c r="T494" s="107"/>
    </row>
    <row r="495" spans="1:23 1026:1027" s="8" customFormat="1">
      <c r="A495" s="165"/>
      <c r="B495" s="97"/>
      <c r="C495" s="99" t="str">
        <f>IF(OR(AND(OR(C490=0,D490=0), (C490*40%+D490*60%)&gt;3),AND(OR(C490&lt;=3,D490&lt;=3), (C490*40%+D490*60%)&gt;4)),"Sperrklausel!","")</f>
        <v/>
      </c>
      <c r="D495" s="116" t="str">
        <f>IF(C495="Sperrklausel!", C496-(C490*0.4+D490*0.6),"")</f>
        <v/>
      </c>
      <c r="E495" s="97"/>
      <c r="F495" s="99" t="str">
        <f>IF(OR(AND(OR(F490=0,G490=0), (F490*40%+G490*60%)&gt;3),AND(OR(F490&lt;=3,G490&lt;=3), (F490*40%+G490*60%)&gt;4)),"Sperrklausel!","")</f>
        <v/>
      </c>
      <c r="G495" s="116" t="str">
        <f>IF(F495="Sperrklausel!", F496-(F490*0.4+G490*0.6),"")</f>
        <v/>
      </c>
      <c r="H495" s="97"/>
      <c r="I495" s="99" t="str">
        <f>IF(OR(AND(OR(I490=0,J490=0), (I490*40%+J490*60%)&gt;3),AND(OR(I490&lt;=3,J490&lt;=3), (I490*40%+J490*60%)&gt;4)),"Sperrklausel!","")</f>
        <v/>
      </c>
      <c r="J495" s="116" t="str">
        <f>IF(I495="Sperrklausel!", I496-(I490*0.4+J490*0.6),"")</f>
        <v/>
      </c>
      <c r="K495" s="104"/>
      <c r="L495" s="99" t="str">
        <f>IF(OR(AND(OR(L490=0,M490=0), (L490*40%+M490*60%)&gt;3),AND(OR(L490&lt;=3,M490&lt;=3), (L490*40%+M490*60%)&gt;4)),"Sperrklausel!","")</f>
        <v/>
      </c>
      <c r="M495" s="116" t="str">
        <f>IF(L495="Sperrklausel!", L496-(L490*0.4+M490*0.6),"")</f>
        <v/>
      </c>
      <c r="N495" s="104"/>
      <c r="O495" s="99" t="str">
        <f>IF(OR(AND(OR(O490=0,P490=0), (O490*40%+P490*60%)&gt;3),AND(OR(O490&lt;=3,P490&lt;=3), (O490*40%+P490*60%)&gt;4)),"Sperrklausel!","")</f>
        <v/>
      </c>
      <c r="P495" s="116" t="str">
        <f>IF(O495="Sperrklausel!", O496-(O490*0.4+P490*0.6),"")</f>
        <v/>
      </c>
      <c r="Q495" s="104"/>
      <c r="R495" s="99" t="str">
        <f>IF(OR(AND(OR(R490=0,S490=0), (R490*40%+S490*60%)&gt;3),AND(OR(R490&lt;=3,S490&lt;=3), (R490*40%+S490*60%)&gt;4)),"Sperrklausel!","")</f>
        <v/>
      </c>
      <c r="S495" s="116" t="str">
        <f>IF(R495="Sperrklausel!", R496-(R490*0.4+S490*0.6),"")</f>
        <v/>
      </c>
      <c r="T495" s="104"/>
      <c r="AML495" s="11"/>
      <c r="AMM495" s="11"/>
    </row>
    <row r="496" spans="1:23 1026:1027" s="8" customFormat="1" ht="15">
      <c r="A496" s="165" t="s">
        <v>4</v>
      </c>
      <c r="B496" s="97"/>
      <c r="C496" s="185" t="str">
        <f>VLOOKUP($T484,Klassenliste!$A$8:$O$32,6)</f>
        <v/>
      </c>
      <c r="D496" s="186"/>
      <c r="E496" s="97"/>
      <c r="F496" s="185" t="str">
        <f>VLOOKUP($T484,Klassenliste!$A$8:$O$32,10)</f>
        <v/>
      </c>
      <c r="G496" s="186"/>
      <c r="H496" s="97"/>
      <c r="I496" s="185" t="str">
        <f>VLOOKUP($T484,Klassenliste!$A$8:$S$32,14)</f>
        <v/>
      </c>
      <c r="J496" s="186"/>
      <c r="K496" s="104"/>
      <c r="L496" s="185" t="str">
        <f>VLOOKUP($T484,Klassenliste!$A$8:$W$32,18)</f>
        <v/>
      </c>
      <c r="M496" s="186"/>
      <c r="N496" s="104"/>
      <c r="O496" s="185" t="str">
        <f>VLOOKUP($T484,Klassenliste!$A$8:$W$32,22)</f>
        <v/>
      </c>
      <c r="P496" s="186"/>
      <c r="Q496" s="104"/>
      <c r="R496" s="185" t="str">
        <f>VLOOKUP($T484,Klassenliste!$A$8:$AA$32,26)</f>
        <v/>
      </c>
      <c r="S496" s="186"/>
      <c r="T496" s="104"/>
      <c r="AML496" s="11"/>
      <c r="AMM496" s="11"/>
    </row>
    <row r="497" spans="1:23 1026:1027" s="8" customFormat="1">
      <c r="A497" s="165"/>
      <c r="B497" s="97"/>
      <c r="C497" s="104"/>
      <c r="D497" s="104"/>
      <c r="E497" s="97"/>
      <c r="F497" s="104"/>
      <c r="G497" s="104"/>
      <c r="H497" s="117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18"/>
      <c r="T497" s="104"/>
      <c r="AML497" s="11"/>
      <c r="AMM497" s="11"/>
    </row>
    <row r="498" spans="1:23 1026:1027" s="8" customFormat="1" ht="12.75" customHeight="1">
      <c r="A498" s="162" t="s">
        <v>5</v>
      </c>
      <c r="B498" s="119"/>
      <c r="C498" s="104"/>
      <c r="D498" s="98">
        <f>Deckblatt!$C$11</f>
        <v>0.1</v>
      </c>
      <c r="E498" s="97"/>
      <c r="F498" s="104"/>
      <c r="G498" s="98">
        <f>Deckblatt!$C$12</f>
        <v>0.19999999999999998</v>
      </c>
      <c r="H498" s="97"/>
      <c r="I498" s="104"/>
      <c r="J498" s="98">
        <f>Deckblatt!$C$13</f>
        <v>0.2</v>
      </c>
      <c r="K498" s="104"/>
      <c r="L498" s="104"/>
      <c r="M498" s="98">
        <f>Deckblatt!$C$14</f>
        <v>0.3</v>
      </c>
      <c r="N498" s="104"/>
      <c r="O498" s="104"/>
      <c r="P498" s="98">
        <f>Deckblatt!$C$15</f>
        <v>0.1</v>
      </c>
      <c r="Q498" s="104"/>
      <c r="R498" s="104"/>
      <c r="S498" s="98">
        <f>Deckblatt!$C$16</f>
        <v>0.1</v>
      </c>
      <c r="T498" s="104"/>
      <c r="AML498" s="11"/>
      <c r="AMM498" s="11"/>
    </row>
    <row r="499" spans="1:23 1026:1027" s="8" customFormat="1">
      <c r="A499" s="165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104"/>
      <c r="M499" s="104"/>
      <c r="N499" s="97"/>
      <c r="O499" s="104"/>
      <c r="P499" s="104"/>
      <c r="Q499" s="104"/>
      <c r="R499" s="104"/>
      <c r="S499" s="118"/>
      <c r="T499" s="104"/>
      <c r="AML499" s="11"/>
      <c r="AMM499" s="11"/>
    </row>
    <row r="500" spans="1:23 1026:1027" s="8" customFormat="1">
      <c r="A500" s="166"/>
      <c r="B500" s="104"/>
      <c r="C500" s="97"/>
      <c r="D500" s="97"/>
      <c r="E500" s="97"/>
      <c r="F500" s="97"/>
      <c r="G500" s="97"/>
      <c r="H500" s="97"/>
      <c r="I500" s="97"/>
      <c r="J500" s="97"/>
      <c r="K500" s="97"/>
      <c r="L500" s="104"/>
      <c r="M500" s="104"/>
      <c r="N500" s="97"/>
      <c r="O500" s="104"/>
      <c r="P500" s="104"/>
      <c r="Q500" s="104"/>
      <c r="R500" s="104"/>
      <c r="S500" s="118"/>
      <c r="T500" s="104"/>
      <c r="AML500" s="11"/>
      <c r="AMM500" s="11"/>
    </row>
    <row r="501" spans="1:23 1026:1027" s="8" customFormat="1">
      <c r="A501" s="167" t="s">
        <v>2</v>
      </c>
      <c r="B501" s="97"/>
      <c r="C501" s="97"/>
      <c r="D501" s="104"/>
      <c r="E501" s="97"/>
      <c r="F501" s="97"/>
      <c r="G501" s="97"/>
      <c r="H501" s="97"/>
      <c r="I501" s="97"/>
      <c r="J501" s="97"/>
      <c r="K501" s="97"/>
      <c r="L501" s="104"/>
      <c r="M501" s="104"/>
      <c r="N501" s="97"/>
      <c r="O501" s="104"/>
      <c r="P501" s="104"/>
      <c r="Q501" s="104"/>
      <c r="R501" s="104"/>
      <c r="S501" s="118"/>
      <c r="T501" s="104"/>
      <c r="AML501" s="11"/>
      <c r="AMM501" s="11"/>
    </row>
    <row r="502" spans="1:23 1026:1027" s="8" customFormat="1">
      <c r="A502" s="167"/>
      <c r="B502" s="97"/>
      <c r="C502" s="97"/>
      <c r="D502" s="104"/>
      <c r="E502" s="97"/>
      <c r="F502" s="97"/>
      <c r="G502" s="97"/>
      <c r="H502" s="97"/>
      <c r="I502" s="97"/>
      <c r="J502" s="97"/>
      <c r="K502" s="97"/>
      <c r="L502" s="104"/>
      <c r="M502" s="104"/>
      <c r="N502" s="97"/>
      <c r="O502" s="104"/>
      <c r="P502" s="104"/>
      <c r="Q502" s="104"/>
      <c r="R502" s="104"/>
      <c r="S502" s="118"/>
      <c r="T502" s="104"/>
      <c r="AML502" s="11"/>
      <c r="AMM502" s="11"/>
    </row>
    <row r="503" spans="1:23 1026:1027" s="8" customFormat="1" ht="15">
      <c r="A503" s="170" t="s">
        <v>3</v>
      </c>
      <c r="B503" s="141" t="str">
        <f>VLOOKUP($T484,Klassenliste!$A$8:$AB$32,28)</f>
        <v/>
      </c>
      <c r="C503" s="97"/>
      <c r="D503" s="104"/>
      <c r="E503" s="97"/>
      <c r="F503" s="97"/>
      <c r="G503" s="97"/>
      <c r="H503" s="97"/>
      <c r="I503" s="97"/>
      <c r="J503" s="97"/>
      <c r="K503" s="97"/>
      <c r="L503" s="104"/>
      <c r="M503" s="104"/>
      <c r="N503" s="97"/>
      <c r="O503" s="104"/>
      <c r="P503" s="104"/>
      <c r="Q503" s="104"/>
      <c r="R503" s="104"/>
      <c r="S503" s="118"/>
      <c r="T503" s="104"/>
      <c r="AML503" s="11"/>
      <c r="AMM503" s="11"/>
    </row>
    <row r="504" spans="1:23 1026:1027" s="8" customFormat="1">
      <c r="A504" s="170"/>
      <c r="B504" s="97"/>
      <c r="C504" s="97"/>
      <c r="D504" s="104"/>
      <c r="E504" s="97"/>
      <c r="F504" s="97"/>
      <c r="G504" s="97"/>
      <c r="H504" s="97"/>
      <c r="I504" s="97"/>
      <c r="J504" s="97"/>
      <c r="K504" s="97"/>
      <c r="L504" s="104"/>
      <c r="M504" s="104"/>
      <c r="N504" s="97"/>
      <c r="O504" s="104"/>
      <c r="P504" s="104"/>
      <c r="Q504" s="104"/>
      <c r="R504" s="104"/>
      <c r="S504" s="118"/>
      <c r="T504" s="104"/>
      <c r="AML504" s="11"/>
      <c r="AMM504" s="11"/>
    </row>
    <row r="505" spans="1:23 1026:1027" s="8" customFormat="1" ht="15">
      <c r="A505" s="170" t="s">
        <v>9</v>
      </c>
      <c r="B505" s="102" t="str">
        <f>VLOOKUP($T484,Klassenliste!$A$8:$AC$32,29)</f>
        <v/>
      </c>
      <c r="C505" s="97"/>
      <c r="D505" s="104"/>
      <c r="E505" s="97"/>
      <c r="F505" s="97"/>
      <c r="G505" s="97"/>
      <c r="H505" s="97"/>
      <c r="I505" s="97"/>
      <c r="J505" s="97"/>
      <c r="K505" s="97"/>
      <c r="L505" s="104"/>
      <c r="M505" s="104"/>
      <c r="N505" s="97"/>
      <c r="O505" s="104"/>
      <c r="P505" s="104"/>
      <c r="Q505" s="104"/>
      <c r="R505" s="104"/>
      <c r="S505" s="118"/>
      <c r="T505" s="120"/>
      <c r="U505" s="24"/>
      <c r="V505" s="24"/>
      <c r="W505" s="24"/>
      <c r="AML505" s="11"/>
      <c r="AMM505" s="11"/>
    </row>
    <row r="506" spans="1:23 1026:1027" s="8" customFormat="1" ht="99.95" customHeight="1">
      <c r="A506" s="165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104"/>
      <c r="M506" s="104"/>
      <c r="N506" s="97"/>
      <c r="O506" s="104"/>
      <c r="P506" s="104"/>
      <c r="Q506" s="104"/>
      <c r="R506" s="104"/>
      <c r="S506" s="118"/>
      <c r="T506" s="120"/>
      <c r="U506" s="24"/>
      <c r="V506" s="24"/>
      <c r="AML506" s="11"/>
      <c r="AMM506" s="11"/>
    </row>
    <row r="507" spans="1:23 1026:1027" ht="20.25">
      <c r="A507" s="187" t="str">
        <f>$A$1</f>
        <v xml:space="preserve">Abiturprüfung für andere Bewerberinnen und Bewerber (4. Fach); Mod. Fremdspr.: ; </v>
      </c>
      <c r="B507" s="103"/>
      <c r="C507" s="129"/>
      <c r="D507" s="104"/>
      <c r="E507" s="104"/>
      <c r="F507" s="104"/>
      <c r="G507" s="104"/>
      <c r="H507" s="104"/>
      <c r="I507" s="104"/>
      <c r="J507" s="126"/>
      <c r="K507" s="104"/>
      <c r="L507" s="128"/>
      <c r="M507" s="106"/>
      <c r="N507" s="104"/>
      <c r="O507" s="128"/>
      <c r="P507" s="106"/>
      <c r="Q507" s="106"/>
      <c r="R507" s="106"/>
      <c r="S507" s="104"/>
      <c r="T507" s="123">
        <v>23</v>
      </c>
    </row>
    <row r="508" spans="1:23 1026:1027" ht="15.75">
      <c r="A508" s="163" t="str">
        <f>CONCATENATE("Name: ",VLOOKUP($T507,Klassenliste!$A$8:$B$32,2),", ",VLOOKUP($T507,Klassenliste!$A$8:$C$32,3))</f>
        <v xml:space="preserve">Name: , </v>
      </c>
      <c r="B508" s="127"/>
      <c r="C508" s="104"/>
      <c r="D508" s="104"/>
      <c r="E508" s="104"/>
      <c r="F508" s="104"/>
      <c r="G508" s="104"/>
      <c r="H508" s="104"/>
      <c r="I508" s="104"/>
      <c r="J508" s="122"/>
      <c r="K508" s="105"/>
      <c r="L508" s="104"/>
      <c r="M508" s="121"/>
      <c r="N508" s="105"/>
      <c r="O508" s="104"/>
      <c r="P508" s="121"/>
      <c r="Q508" s="109"/>
      <c r="R508" s="111"/>
      <c r="S508" s="104"/>
      <c r="T508" s="104"/>
    </row>
    <row r="509" spans="1:23 1026:1027">
      <c r="A509" s="16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21"/>
      <c r="N509" s="104"/>
      <c r="O509" s="104"/>
      <c r="P509" s="121"/>
      <c r="Q509" s="109"/>
      <c r="R509" s="111"/>
      <c r="S509" s="104"/>
      <c r="T509" s="104"/>
    </row>
    <row r="510" spans="1:23 1026:1027" ht="15" customHeight="1">
      <c r="A510" s="165"/>
      <c r="B510" s="97"/>
      <c r="C510" s="140" t="str">
        <f>Deckblatt!$B$11</f>
        <v>A 1</v>
      </c>
      <c r="D510" s="109"/>
      <c r="E510" s="110"/>
      <c r="F510" s="140" t="str">
        <f>Deckblatt!$B$12</f>
        <v>A 2</v>
      </c>
      <c r="G510" s="108"/>
      <c r="H510" s="108"/>
      <c r="I510" s="140" t="str">
        <f>Deckblatt!$B$13</f>
        <v>B</v>
      </c>
      <c r="J510" s="108"/>
      <c r="K510" s="104"/>
      <c r="L510" s="140" t="str">
        <f>Deckblatt!$B$14</f>
        <v>C</v>
      </c>
      <c r="M510" s="108"/>
      <c r="N510" s="104"/>
      <c r="O510" s="140" t="str">
        <f>Deckblatt!$B$15</f>
        <v>D 1</v>
      </c>
      <c r="P510" s="108"/>
      <c r="Q510" s="109"/>
      <c r="R510" s="140" t="str">
        <f>Deckblatt!$B$16</f>
        <v>D 2</v>
      </c>
      <c r="S510" s="109"/>
      <c r="T510" s="104"/>
    </row>
    <row r="511" spans="1:23 1026:1027" ht="6.75" customHeight="1">
      <c r="B511" s="104"/>
      <c r="C511" s="104"/>
      <c r="D511" s="104"/>
      <c r="E511" s="104"/>
      <c r="F511" s="104"/>
      <c r="G511" s="104"/>
      <c r="H511" s="104"/>
      <c r="I511" s="104"/>
      <c r="J511" s="104"/>
      <c r="K511" s="107"/>
      <c r="L511" s="109"/>
      <c r="M511" s="111"/>
      <c r="N511" s="107"/>
      <c r="O511" s="109"/>
      <c r="P511" s="111"/>
      <c r="Q511" s="107"/>
      <c r="R511" s="106"/>
      <c r="S511" s="104"/>
      <c r="T511" s="107"/>
    </row>
    <row r="512" spans="1:23 1026:1027" ht="15" customHeight="1">
      <c r="A512" s="165"/>
      <c r="B512" s="97"/>
      <c r="C512" s="104" t="s">
        <v>6</v>
      </c>
      <c r="D512" s="104" t="s">
        <v>7</v>
      </c>
      <c r="E512" s="97"/>
      <c r="F512" s="97" t="s">
        <v>0</v>
      </c>
      <c r="G512" s="97" t="s">
        <v>1</v>
      </c>
      <c r="H512" s="97"/>
      <c r="I512" s="97" t="s">
        <v>0</v>
      </c>
      <c r="J512" s="97" t="s">
        <v>1</v>
      </c>
      <c r="K512" s="104"/>
      <c r="L512" s="97" t="s">
        <v>0</v>
      </c>
      <c r="M512" s="97" t="s">
        <v>1</v>
      </c>
      <c r="N512" s="104"/>
      <c r="O512" s="97" t="s">
        <v>0</v>
      </c>
      <c r="P512" s="97" t="s">
        <v>1</v>
      </c>
      <c r="Q512" s="109"/>
      <c r="R512" s="97" t="s">
        <v>0</v>
      </c>
      <c r="S512" s="97" t="s">
        <v>1</v>
      </c>
      <c r="T512" s="104"/>
    </row>
    <row r="513" spans="1:23 1026:1027">
      <c r="A513" s="167" t="s">
        <v>26</v>
      </c>
      <c r="B513" s="112"/>
      <c r="C513" s="113">
        <f>VLOOKUP($T507,Klassenliste!$A$8:$L$32,4)</f>
        <v>0</v>
      </c>
      <c r="D513" s="113">
        <f>VLOOKUP($T507,Klassenliste!$A$8:$M$32,5)</f>
        <v>0</v>
      </c>
      <c r="E513" s="97"/>
      <c r="F513" s="113">
        <f>VLOOKUP($T507,Klassenliste!$A$8:$L$32,8)</f>
        <v>0</v>
      </c>
      <c r="G513" s="113">
        <f>VLOOKUP($T507,Klassenliste!$A$8:$M$32,9)</f>
        <v>0</v>
      </c>
      <c r="H513" s="97"/>
      <c r="I513" s="113">
        <f>VLOOKUP($T507,Klassenliste!$A$8:$P$32,12)</f>
        <v>0</v>
      </c>
      <c r="J513" s="113">
        <f>VLOOKUP($T507,Klassenliste!$A$8:$Q$32,13)</f>
        <v>0</v>
      </c>
      <c r="K513" s="104"/>
      <c r="L513" s="113">
        <f>VLOOKUP($T507,Klassenliste!$A$8:$T$32,16)</f>
        <v>0</v>
      </c>
      <c r="M513" s="113">
        <f>VLOOKUP($T507,Klassenliste!$A$8:$U$32,17)</f>
        <v>0</v>
      </c>
      <c r="N513" s="104"/>
      <c r="O513" s="113">
        <f>VLOOKUP($T507,Klassenliste!$A$8:$T$32,20)</f>
        <v>0</v>
      </c>
      <c r="P513" s="113">
        <f>VLOOKUP($T507,Klassenliste!$A$8:$U$32,21)</f>
        <v>0</v>
      </c>
      <c r="Q513" s="109"/>
      <c r="R513" s="113">
        <f>VLOOKUP($T507,Klassenliste!$A$8:$X$32,24)</f>
        <v>0</v>
      </c>
      <c r="S513" s="113">
        <f>VLOOKUP($T507,Klassenliste!$A$8:$Y$32,25)</f>
        <v>0</v>
      </c>
      <c r="T513" s="104"/>
    </row>
    <row r="514" spans="1:23 1026:1027" ht="12.75" customHeight="1">
      <c r="A514" s="168" t="str">
        <f>IF(OR(F513&lt;0,G513&gt;15,I513&lt;0,I513&gt;15,J513&lt;0,J513&gt;15,O513&lt;0,O513&gt;15,P513&lt;0,P513&gt;15,R513&lt;0,R513&gt;15,S513&lt;0,S513&gt;15),"Fehler","")</f>
        <v/>
      </c>
      <c r="B514" s="100"/>
      <c r="C514" s="107"/>
      <c r="D514" s="107"/>
      <c r="E514" s="97"/>
      <c r="F514" s="107"/>
      <c r="G514" s="107"/>
      <c r="H514" s="97"/>
      <c r="I514" s="97"/>
      <c r="J514" s="97"/>
      <c r="K514" s="107"/>
      <c r="L514" s="97"/>
      <c r="M514" s="97"/>
      <c r="N514" s="107"/>
      <c r="O514" s="97"/>
      <c r="P514" s="97"/>
      <c r="Q514" s="107"/>
      <c r="R514" s="97"/>
      <c r="S514" s="97"/>
      <c r="T514" s="107"/>
      <c r="W514" s="11"/>
    </row>
    <row r="515" spans="1:23 1026:1027" ht="12.75" customHeight="1">
      <c r="A515" s="169"/>
      <c r="B515" s="101"/>
      <c r="C515" s="114">
        <v>0.4</v>
      </c>
      <c r="D515" s="115">
        <v>0.6</v>
      </c>
      <c r="E515" s="97"/>
      <c r="F515" s="114">
        <v>0.4</v>
      </c>
      <c r="G515" s="115">
        <v>0.6</v>
      </c>
      <c r="H515" s="97"/>
      <c r="I515" s="114">
        <v>0.4</v>
      </c>
      <c r="J515" s="115">
        <v>0.6</v>
      </c>
      <c r="K515" s="107"/>
      <c r="L515" s="114">
        <v>0.4</v>
      </c>
      <c r="M515" s="115">
        <v>0.6</v>
      </c>
      <c r="N515" s="107"/>
      <c r="O515" s="114">
        <v>0.4</v>
      </c>
      <c r="P515" s="115">
        <v>0.6</v>
      </c>
      <c r="Q515" s="107"/>
      <c r="R515" s="114">
        <v>0.4</v>
      </c>
      <c r="S515" s="115">
        <v>0.6</v>
      </c>
      <c r="T515" s="107"/>
    </row>
    <row r="516" spans="1:23 1026:1027" ht="12" customHeight="1">
      <c r="A516" s="165"/>
      <c r="B516" s="97"/>
      <c r="C516" s="97"/>
      <c r="D516" s="97"/>
      <c r="E516" s="97"/>
      <c r="F516" s="97"/>
      <c r="G516" s="97"/>
      <c r="H516" s="97"/>
      <c r="I516" s="97"/>
      <c r="J516" s="97"/>
      <c r="K516" s="107"/>
      <c r="L516" s="104"/>
      <c r="M516" s="104"/>
      <c r="N516" s="107"/>
      <c r="O516" s="104"/>
      <c r="P516" s="104"/>
      <c r="Q516" s="107"/>
      <c r="R516" s="104"/>
      <c r="S516" s="104"/>
      <c r="T516" s="107"/>
    </row>
    <row r="517" spans="1:23 1026:1027" ht="12" customHeight="1">
      <c r="A517" s="165"/>
      <c r="B517" s="97"/>
      <c r="C517" s="97"/>
      <c r="D517" s="97"/>
      <c r="E517" s="97"/>
      <c r="F517" s="97"/>
      <c r="G517" s="97"/>
      <c r="H517" s="97"/>
      <c r="I517" s="97"/>
      <c r="J517" s="97"/>
      <c r="K517" s="107"/>
      <c r="L517" s="104"/>
      <c r="M517" s="104"/>
      <c r="N517" s="107"/>
      <c r="O517" s="104"/>
      <c r="P517" s="104"/>
      <c r="Q517" s="107"/>
      <c r="R517" s="104"/>
      <c r="S517" s="104"/>
      <c r="T517" s="107"/>
    </row>
    <row r="518" spans="1:23 1026:1027" s="8" customFormat="1">
      <c r="A518" s="165"/>
      <c r="B518" s="97"/>
      <c r="C518" s="99" t="str">
        <f>IF(OR(AND(OR(C513=0,D513=0), (C513*40%+D513*60%)&gt;3),AND(OR(C513&lt;=3,D513&lt;=3), (C513*40%+D513*60%)&gt;4)),"Sperrklausel!","")</f>
        <v/>
      </c>
      <c r="D518" s="116" t="str">
        <f>IF(C518="Sperrklausel!", C519-(C513*0.4+D513*0.6),"")</f>
        <v/>
      </c>
      <c r="E518" s="97"/>
      <c r="F518" s="99" t="str">
        <f>IF(OR(AND(OR(F513=0,G513=0), (F513*40%+G513*60%)&gt;3),AND(OR(F513&lt;=3,G513&lt;=3), (F513*40%+G513*60%)&gt;4)),"Sperrklausel!","")</f>
        <v/>
      </c>
      <c r="G518" s="116" t="str">
        <f>IF(F518="Sperrklausel!", F519-(F513*0.4+G513*0.6),"")</f>
        <v/>
      </c>
      <c r="H518" s="97"/>
      <c r="I518" s="99" t="str">
        <f>IF(OR(AND(OR(I513=0,J513=0), (I513*40%+J513*60%)&gt;3),AND(OR(I513&lt;=3,J513&lt;=3), (I513*40%+J513*60%)&gt;4)),"Sperrklausel!","")</f>
        <v/>
      </c>
      <c r="J518" s="116" t="str">
        <f>IF(I518="Sperrklausel!", I519-(I513*0.4+J513*0.6),"")</f>
        <v/>
      </c>
      <c r="K518" s="104"/>
      <c r="L518" s="99" t="str">
        <f>IF(OR(AND(OR(L513=0,M513=0), (L513*40%+M513*60%)&gt;3),AND(OR(L513&lt;=3,M513&lt;=3), (L513*40%+M513*60%)&gt;4)),"Sperrklausel!","")</f>
        <v/>
      </c>
      <c r="M518" s="116" t="str">
        <f>IF(L518="Sperrklausel!", L519-(L513*0.4+M513*0.6),"")</f>
        <v/>
      </c>
      <c r="N518" s="104"/>
      <c r="O518" s="99" t="str">
        <f>IF(OR(AND(OR(O513=0,P513=0), (O513*40%+P513*60%)&gt;3),AND(OR(O513&lt;=3,P513&lt;=3), (O513*40%+P513*60%)&gt;4)),"Sperrklausel!","")</f>
        <v/>
      </c>
      <c r="P518" s="116" t="str">
        <f>IF(O518="Sperrklausel!", O519-(O513*0.4+P513*0.6),"")</f>
        <v/>
      </c>
      <c r="Q518" s="104"/>
      <c r="R518" s="99" t="str">
        <f>IF(OR(AND(OR(R513=0,S513=0), (R513*40%+S513*60%)&gt;3),AND(OR(R513&lt;=3,S513&lt;=3), (R513*40%+S513*60%)&gt;4)),"Sperrklausel!","")</f>
        <v/>
      </c>
      <c r="S518" s="116" t="str">
        <f>IF(R518="Sperrklausel!", R519-(R513*0.4+S513*0.6),"")</f>
        <v/>
      </c>
      <c r="T518" s="104"/>
      <c r="AML518" s="11"/>
      <c r="AMM518" s="11"/>
    </row>
    <row r="519" spans="1:23 1026:1027" s="8" customFormat="1" ht="15">
      <c r="A519" s="165" t="s">
        <v>4</v>
      </c>
      <c r="B519" s="97"/>
      <c r="C519" s="185" t="str">
        <f>VLOOKUP($T507,Klassenliste!$A$8:$O$32,6)</f>
        <v/>
      </c>
      <c r="D519" s="186"/>
      <c r="E519" s="97"/>
      <c r="F519" s="185" t="str">
        <f>VLOOKUP($T507,Klassenliste!$A$8:$O$32,10)</f>
        <v/>
      </c>
      <c r="G519" s="186"/>
      <c r="H519" s="97"/>
      <c r="I519" s="185" t="str">
        <f>VLOOKUP($T507,Klassenliste!$A$8:$S$32,14)</f>
        <v/>
      </c>
      <c r="J519" s="186"/>
      <c r="K519" s="104"/>
      <c r="L519" s="185" t="str">
        <f>VLOOKUP($T507,Klassenliste!$A$8:$W$32,18)</f>
        <v/>
      </c>
      <c r="M519" s="186"/>
      <c r="N519" s="104"/>
      <c r="O519" s="185" t="str">
        <f>VLOOKUP($T507,Klassenliste!$A$8:$W$32,22)</f>
        <v/>
      </c>
      <c r="P519" s="186"/>
      <c r="Q519" s="104"/>
      <c r="R519" s="185" t="str">
        <f>VLOOKUP($T507,Klassenliste!$A$8:$AA$32,26)</f>
        <v/>
      </c>
      <c r="S519" s="186"/>
      <c r="T519" s="104"/>
      <c r="AML519" s="11"/>
      <c r="AMM519" s="11"/>
    </row>
    <row r="520" spans="1:23 1026:1027" s="8" customFormat="1">
      <c r="A520" s="165"/>
      <c r="B520" s="97"/>
      <c r="C520" s="104"/>
      <c r="D520" s="104"/>
      <c r="E520" s="97"/>
      <c r="F520" s="104"/>
      <c r="G520" s="104"/>
      <c r="H520" s="117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18"/>
      <c r="T520" s="104"/>
      <c r="AML520" s="11"/>
      <c r="AMM520" s="11"/>
    </row>
    <row r="521" spans="1:23 1026:1027" s="8" customFormat="1" ht="12.75" customHeight="1">
      <c r="A521" s="162" t="s">
        <v>5</v>
      </c>
      <c r="B521" s="119"/>
      <c r="C521" s="104"/>
      <c r="D521" s="98">
        <f>Deckblatt!$C$11</f>
        <v>0.1</v>
      </c>
      <c r="E521" s="97"/>
      <c r="F521" s="104"/>
      <c r="G521" s="98">
        <f>Deckblatt!$C$12</f>
        <v>0.19999999999999998</v>
      </c>
      <c r="H521" s="97"/>
      <c r="I521" s="104"/>
      <c r="J521" s="98">
        <f>Deckblatt!$C$13</f>
        <v>0.2</v>
      </c>
      <c r="K521" s="104"/>
      <c r="L521" s="104"/>
      <c r="M521" s="98">
        <f>Deckblatt!$C$14</f>
        <v>0.3</v>
      </c>
      <c r="N521" s="104"/>
      <c r="O521" s="104"/>
      <c r="P521" s="98">
        <f>Deckblatt!$C$15</f>
        <v>0.1</v>
      </c>
      <c r="Q521" s="104"/>
      <c r="R521" s="104"/>
      <c r="S521" s="98">
        <f>Deckblatt!$C$16</f>
        <v>0.1</v>
      </c>
      <c r="T521" s="104"/>
      <c r="AML521" s="11"/>
      <c r="AMM521" s="11"/>
    </row>
    <row r="522" spans="1:23 1026:1027" s="8" customFormat="1">
      <c r="A522" s="165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104"/>
      <c r="M522" s="104"/>
      <c r="N522" s="97"/>
      <c r="O522" s="104"/>
      <c r="P522" s="104"/>
      <c r="Q522" s="104"/>
      <c r="R522" s="104"/>
      <c r="S522" s="118"/>
      <c r="T522" s="104"/>
      <c r="AML522" s="11"/>
      <c r="AMM522" s="11"/>
    </row>
    <row r="523" spans="1:23 1026:1027" s="8" customFormat="1">
      <c r="A523" s="166"/>
      <c r="B523" s="104"/>
      <c r="C523" s="97"/>
      <c r="D523" s="97"/>
      <c r="E523" s="97"/>
      <c r="F523" s="97"/>
      <c r="G523" s="97"/>
      <c r="H523" s="97"/>
      <c r="I523" s="97"/>
      <c r="J523" s="97"/>
      <c r="K523" s="97"/>
      <c r="L523" s="104"/>
      <c r="M523" s="104"/>
      <c r="N523" s="97"/>
      <c r="O523" s="104"/>
      <c r="P523" s="104"/>
      <c r="Q523" s="104"/>
      <c r="R523" s="104"/>
      <c r="S523" s="118"/>
      <c r="T523" s="104"/>
      <c r="AML523" s="11"/>
      <c r="AMM523" s="11"/>
    </row>
    <row r="524" spans="1:23 1026:1027" s="8" customFormat="1">
      <c r="A524" s="167" t="s">
        <v>2</v>
      </c>
      <c r="B524" s="97"/>
      <c r="C524" s="97"/>
      <c r="D524" s="104"/>
      <c r="E524" s="97"/>
      <c r="F524" s="97"/>
      <c r="G524" s="97"/>
      <c r="H524" s="97"/>
      <c r="I524" s="97"/>
      <c r="J524" s="97"/>
      <c r="K524" s="97"/>
      <c r="L524" s="104"/>
      <c r="M524" s="104"/>
      <c r="N524" s="97"/>
      <c r="O524" s="104"/>
      <c r="P524" s="104"/>
      <c r="Q524" s="104"/>
      <c r="R524" s="104"/>
      <c r="S524" s="118"/>
      <c r="T524" s="104"/>
      <c r="AML524" s="11"/>
      <c r="AMM524" s="11"/>
    </row>
    <row r="525" spans="1:23 1026:1027" s="8" customFormat="1">
      <c r="A525" s="167"/>
      <c r="B525" s="97"/>
      <c r="C525" s="97"/>
      <c r="D525" s="104"/>
      <c r="E525" s="97"/>
      <c r="F525" s="97"/>
      <c r="G525" s="97"/>
      <c r="H525" s="97"/>
      <c r="I525" s="97"/>
      <c r="J525" s="97"/>
      <c r="K525" s="97"/>
      <c r="L525" s="104"/>
      <c r="M525" s="104"/>
      <c r="N525" s="97"/>
      <c r="O525" s="104"/>
      <c r="P525" s="104"/>
      <c r="Q525" s="104"/>
      <c r="R525" s="104"/>
      <c r="S525" s="118"/>
      <c r="T525" s="104"/>
      <c r="AML525" s="11"/>
      <c r="AMM525" s="11"/>
    </row>
    <row r="526" spans="1:23 1026:1027" s="8" customFormat="1" ht="15">
      <c r="A526" s="170" t="s">
        <v>3</v>
      </c>
      <c r="B526" s="141" t="str">
        <f>VLOOKUP($T507,Klassenliste!$A$8:$AB$32,28)</f>
        <v/>
      </c>
      <c r="C526" s="97"/>
      <c r="D526" s="104"/>
      <c r="E526" s="97"/>
      <c r="F526" s="97"/>
      <c r="G526" s="97"/>
      <c r="H526" s="97"/>
      <c r="I526" s="97"/>
      <c r="J526" s="97"/>
      <c r="K526" s="97"/>
      <c r="L526" s="104"/>
      <c r="M526" s="104"/>
      <c r="N526" s="97"/>
      <c r="O526" s="104"/>
      <c r="P526" s="104"/>
      <c r="Q526" s="104"/>
      <c r="R526" s="104"/>
      <c r="S526" s="118"/>
      <c r="T526" s="104"/>
      <c r="AML526" s="11"/>
      <c r="AMM526" s="11"/>
    </row>
    <row r="527" spans="1:23 1026:1027" s="8" customFormat="1">
      <c r="A527" s="170"/>
      <c r="B527" s="97"/>
      <c r="C527" s="97"/>
      <c r="D527" s="104"/>
      <c r="E527" s="97"/>
      <c r="F527" s="97"/>
      <c r="G527" s="97"/>
      <c r="H527" s="97"/>
      <c r="I527" s="97"/>
      <c r="J527" s="97"/>
      <c r="K527" s="97"/>
      <c r="L527" s="104"/>
      <c r="M527" s="104"/>
      <c r="N527" s="97"/>
      <c r="O527" s="104"/>
      <c r="P527" s="104"/>
      <c r="Q527" s="104"/>
      <c r="R527" s="104"/>
      <c r="S527" s="118"/>
      <c r="T527" s="104"/>
      <c r="AML527" s="11"/>
      <c r="AMM527" s="11"/>
    </row>
    <row r="528" spans="1:23 1026:1027" s="8" customFormat="1" ht="15">
      <c r="A528" s="170" t="s">
        <v>9</v>
      </c>
      <c r="B528" s="102" t="str">
        <f>VLOOKUP($T507,Klassenliste!$A$8:$AC$32,29)</f>
        <v/>
      </c>
      <c r="C528" s="97"/>
      <c r="D528" s="104"/>
      <c r="E528" s="97"/>
      <c r="F528" s="97"/>
      <c r="G528" s="97"/>
      <c r="H528" s="97"/>
      <c r="I528" s="97"/>
      <c r="J528" s="97"/>
      <c r="K528" s="97"/>
      <c r="L528" s="104"/>
      <c r="M528" s="104"/>
      <c r="N528" s="97"/>
      <c r="O528" s="104"/>
      <c r="P528" s="104"/>
      <c r="Q528" s="104"/>
      <c r="R528" s="104"/>
      <c r="S528" s="118"/>
      <c r="T528" s="120"/>
      <c r="U528" s="24"/>
      <c r="V528" s="24"/>
      <c r="W528" s="24"/>
      <c r="AML528" s="11"/>
      <c r="AMM528" s="11"/>
    </row>
    <row r="529" spans="1:23 1026:1027" s="8" customFormat="1" ht="99.95" customHeight="1">
      <c r="A529" s="165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104"/>
      <c r="M529" s="104"/>
      <c r="N529" s="97"/>
      <c r="O529" s="104"/>
      <c r="P529" s="104"/>
      <c r="Q529" s="104"/>
      <c r="R529" s="104"/>
      <c r="S529" s="118"/>
      <c r="T529" s="120"/>
      <c r="U529" s="24"/>
      <c r="V529" s="24"/>
      <c r="AML529" s="11"/>
      <c r="AMM529" s="11"/>
    </row>
    <row r="530" spans="1:23 1026:1027" ht="20.25">
      <c r="A530" s="187" t="str">
        <f>$A$1</f>
        <v xml:space="preserve">Abiturprüfung für andere Bewerberinnen und Bewerber (4. Fach); Mod. Fremdspr.: ; </v>
      </c>
      <c r="B530" s="103"/>
      <c r="C530" s="129"/>
      <c r="D530" s="104"/>
      <c r="E530" s="104"/>
      <c r="F530" s="104"/>
      <c r="G530" s="104"/>
      <c r="H530" s="104"/>
      <c r="I530" s="104"/>
      <c r="J530" s="126"/>
      <c r="K530" s="104"/>
      <c r="L530" s="128"/>
      <c r="M530" s="106"/>
      <c r="N530" s="104"/>
      <c r="O530" s="128"/>
      <c r="P530" s="106"/>
      <c r="Q530" s="106"/>
      <c r="R530" s="106"/>
      <c r="S530" s="104"/>
      <c r="T530" s="123">
        <v>24</v>
      </c>
    </row>
    <row r="531" spans="1:23 1026:1027" ht="15.75">
      <c r="A531" s="163" t="str">
        <f>CONCATENATE("Name: ",VLOOKUP($T530,Klassenliste!$A$8:$B$32,2),", ",VLOOKUP($T530,Klassenliste!$A$8:$C$32,3))</f>
        <v xml:space="preserve">Name: , </v>
      </c>
      <c r="B531" s="127"/>
      <c r="C531" s="104"/>
      <c r="D531" s="104"/>
      <c r="E531" s="104"/>
      <c r="F531" s="104"/>
      <c r="G531" s="104"/>
      <c r="H531" s="104"/>
      <c r="I531" s="104"/>
      <c r="J531" s="122"/>
      <c r="K531" s="105"/>
      <c r="L531" s="104"/>
      <c r="M531" s="121"/>
      <c r="N531" s="105"/>
      <c r="O531" s="104"/>
      <c r="P531" s="121"/>
      <c r="Q531" s="109"/>
      <c r="R531" s="111"/>
      <c r="S531" s="104"/>
      <c r="T531" s="104"/>
    </row>
    <row r="532" spans="1:23 1026:1027">
      <c r="A532" s="16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21"/>
      <c r="N532" s="104"/>
      <c r="O532" s="104"/>
      <c r="P532" s="121"/>
      <c r="Q532" s="109"/>
      <c r="R532" s="111"/>
      <c r="S532" s="104"/>
      <c r="T532" s="104"/>
    </row>
    <row r="533" spans="1:23 1026:1027" ht="15" customHeight="1">
      <c r="A533" s="165"/>
      <c r="B533" s="97"/>
      <c r="C533" s="140" t="str">
        <f>Deckblatt!$B$11</f>
        <v>A 1</v>
      </c>
      <c r="D533" s="109"/>
      <c r="E533" s="110"/>
      <c r="F533" s="140" t="str">
        <f>Deckblatt!$B$12</f>
        <v>A 2</v>
      </c>
      <c r="G533" s="108"/>
      <c r="H533" s="108"/>
      <c r="I533" s="140" t="str">
        <f>Deckblatt!$B$13</f>
        <v>B</v>
      </c>
      <c r="J533" s="108"/>
      <c r="K533" s="104"/>
      <c r="L533" s="140" t="str">
        <f>Deckblatt!$B$14</f>
        <v>C</v>
      </c>
      <c r="M533" s="108"/>
      <c r="N533" s="104"/>
      <c r="O533" s="140" t="str">
        <f>Deckblatt!$B$15</f>
        <v>D 1</v>
      </c>
      <c r="P533" s="108"/>
      <c r="Q533" s="109"/>
      <c r="R533" s="140" t="str">
        <f>Deckblatt!$B$16</f>
        <v>D 2</v>
      </c>
      <c r="S533" s="109"/>
      <c r="T533" s="104"/>
    </row>
    <row r="534" spans="1:23 1026:1027" ht="6.75" customHeight="1">
      <c r="B534" s="104"/>
      <c r="C534" s="104"/>
      <c r="D534" s="104"/>
      <c r="E534" s="104"/>
      <c r="F534" s="104"/>
      <c r="G534" s="104"/>
      <c r="H534" s="104"/>
      <c r="I534" s="104"/>
      <c r="J534" s="104"/>
      <c r="K534" s="107"/>
      <c r="L534" s="109"/>
      <c r="M534" s="111"/>
      <c r="N534" s="107"/>
      <c r="O534" s="109"/>
      <c r="P534" s="111"/>
      <c r="Q534" s="107"/>
      <c r="R534" s="106"/>
      <c r="S534" s="104"/>
      <c r="T534" s="107"/>
    </row>
    <row r="535" spans="1:23 1026:1027" ht="15" customHeight="1">
      <c r="A535" s="165"/>
      <c r="B535" s="97"/>
      <c r="C535" s="104" t="s">
        <v>6</v>
      </c>
      <c r="D535" s="104" t="s">
        <v>7</v>
      </c>
      <c r="E535" s="97"/>
      <c r="F535" s="97" t="s">
        <v>0</v>
      </c>
      <c r="G535" s="97" t="s">
        <v>1</v>
      </c>
      <c r="H535" s="97"/>
      <c r="I535" s="97" t="s">
        <v>0</v>
      </c>
      <c r="J535" s="97" t="s">
        <v>1</v>
      </c>
      <c r="K535" s="104"/>
      <c r="L535" s="97" t="s">
        <v>0</v>
      </c>
      <c r="M535" s="97" t="s">
        <v>1</v>
      </c>
      <c r="N535" s="104"/>
      <c r="O535" s="97" t="s">
        <v>0</v>
      </c>
      <c r="P535" s="97" t="s">
        <v>1</v>
      </c>
      <c r="Q535" s="109"/>
      <c r="R535" s="97" t="s">
        <v>0</v>
      </c>
      <c r="S535" s="97" t="s">
        <v>1</v>
      </c>
      <c r="T535" s="104"/>
    </row>
    <row r="536" spans="1:23 1026:1027">
      <c r="A536" s="167" t="s">
        <v>26</v>
      </c>
      <c r="B536" s="112"/>
      <c r="C536" s="113">
        <f>VLOOKUP($T530,Klassenliste!$A$8:$L$32,4)</f>
        <v>0</v>
      </c>
      <c r="D536" s="113">
        <f>VLOOKUP($T530,Klassenliste!$A$8:$M$32,5)</f>
        <v>0</v>
      </c>
      <c r="E536" s="97"/>
      <c r="F536" s="113">
        <f>VLOOKUP($T530,Klassenliste!$A$8:$L$32,8)</f>
        <v>0</v>
      </c>
      <c r="G536" s="113">
        <f>VLOOKUP($T530,Klassenliste!$A$8:$M$32,9)</f>
        <v>0</v>
      </c>
      <c r="H536" s="97"/>
      <c r="I536" s="113">
        <f>VLOOKUP($T530,Klassenliste!$A$8:$P$32,12)</f>
        <v>0</v>
      </c>
      <c r="J536" s="113">
        <f>VLOOKUP($T530,Klassenliste!$A$8:$Q$32,13)</f>
        <v>0</v>
      </c>
      <c r="K536" s="104"/>
      <c r="L536" s="113">
        <f>VLOOKUP($T530,Klassenliste!$A$8:$T$32,16)</f>
        <v>0</v>
      </c>
      <c r="M536" s="113">
        <f>VLOOKUP($T530,Klassenliste!$A$8:$U$32,17)</f>
        <v>0</v>
      </c>
      <c r="N536" s="104"/>
      <c r="O536" s="113">
        <f>VLOOKUP($T530,Klassenliste!$A$8:$T$32,20)</f>
        <v>0</v>
      </c>
      <c r="P536" s="113">
        <f>VLOOKUP($T530,Klassenliste!$A$8:$U$32,21)</f>
        <v>0</v>
      </c>
      <c r="Q536" s="109"/>
      <c r="R536" s="113">
        <f>VLOOKUP($T530,Klassenliste!$A$8:$X$32,24)</f>
        <v>0</v>
      </c>
      <c r="S536" s="113">
        <f>VLOOKUP($T530,Klassenliste!$A$8:$Y$32,25)</f>
        <v>0</v>
      </c>
      <c r="T536" s="104"/>
    </row>
    <row r="537" spans="1:23 1026:1027" ht="12.75" customHeight="1">
      <c r="A537" s="168" t="str">
        <f>IF(OR(F536&lt;0,G536&gt;15,I536&lt;0,I536&gt;15,J536&lt;0,J536&gt;15,O536&lt;0,O536&gt;15,P536&lt;0,P536&gt;15,R536&lt;0,R536&gt;15,S536&lt;0,S536&gt;15),"Fehler","")</f>
        <v/>
      </c>
      <c r="B537" s="100"/>
      <c r="C537" s="107"/>
      <c r="D537" s="107"/>
      <c r="E537" s="97"/>
      <c r="F537" s="107"/>
      <c r="G537" s="107"/>
      <c r="H537" s="97"/>
      <c r="I537" s="97"/>
      <c r="J537" s="97"/>
      <c r="K537" s="107"/>
      <c r="L537" s="97"/>
      <c r="M537" s="97"/>
      <c r="N537" s="107"/>
      <c r="O537" s="97"/>
      <c r="P537" s="97"/>
      <c r="Q537" s="107"/>
      <c r="R537" s="97"/>
      <c r="S537" s="97"/>
      <c r="T537" s="107"/>
      <c r="W537" s="11"/>
    </row>
    <row r="538" spans="1:23 1026:1027" ht="12.75" customHeight="1">
      <c r="A538" s="169"/>
      <c r="B538" s="101"/>
      <c r="C538" s="114">
        <v>0.4</v>
      </c>
      <c r="D538" s="115">
        <v>0.6</v>
      </c>
      <c r="E538" s="97"/>
      <c r="F538" s="114">
        <v>0.4</v>
      </c>
      <c r="G538" s="115">
        <v>0.6</v>
      </c>
      <c r="H538" s="97"/>
      <c r="I538" s="114">
        <v>0.4</v>
      </c>
      <c r="J538" s="115">
        <v>0.6</v>
      </c>
      <c r="K538" s="107"/>
      <c r="L538" s="114">
        <v>0.4</v>
      </c>
      <c r="M538" s="115">
        <v>0.6</v>
      </c>
      <c r="N538" s="107"/>
      <c r="O538" s="114">
        <v>0.4</v>
      </c>
      <c r="P538" s="115">
        <v>0.6</v>
      </c>
      <c r="Q538" s="107"/>
      <c r="R538" s="114">
        <v>0.4</v>
      </c>
      <c r="S538" s="115">
        <v>0.6</v>
      </c>
      <c r="T538" s="107"/>
    </row>
    <row r="539" spans="1:23 1026:1027" ht="12" customHeight="1">
      <c r="A539" s="165"/>
      <c r="B539" s="97"/>
      <c r="C539" s="97"/>
      <c r="D539" s="97"/>
      <c r="E539" s="97"/>
      <c r="F539" s="97"/>
      <c r="G539" s="97"/>
      <c r="H539" s="97"/>
      <c r="I539" s="97"/>
      <c r="J539" s="97"/>
      <c r="K539" s="107"/>
      <c r="L539" s="104"/>
      <c r="M539" s="104"/>
      <c r="N539" s="107"/>
      <c r="O539" s="104"/>
      <c r="P539" s="104"/>
      <c r="Q539" s="107"/>
      <c r="R539" s="104"/>
      <c r="S539" s="104"/>
      <c r="T539" s="107"/>
    </row>
    <row r="540" spans="1:23 1026:1027" ht="12" customHeight="1">
      <c r="A540" s="165"/>
      <c r="B540" s="97"/>
      <c r="C540" s="97"/>
      <c r="D540" s="97"/>
      <c r="E540" s="97"/>
      <c r="F540" s="97"/>
      <c r="G540" s="97"/>
      <c r="H540" s="97"/>
      <c r="I540" s="97"/>
      <c r="J540" s="97"/>
      <c r="K540" s="107"/>
      <c r="L540" s="104"/>
      <c r="M540" s="104"/>
      <c r="N540" s="107"/>
      <c r="O540" s="104"/>
      <c r="P540" s="104"/>
      <c r="Q540" s="107"/>
      <c r="R540" s="104"/>
      <c r="S540" s="104"/>
      <c r="T540" s="107"/>
    </row>
    <row r="541" spans="1:23 1026:1027" s="8" customFormat="1">
      <c r="A541" s="165"/>
      <c r="B541" s="97"/>
      <c r="C541" s="99" t="str">
        <f>IF(OR(AND(OR(C536=0,D536=0), (C536*40%+D536*60%)&gt;3),AND(OR(C536&lt;=3,D536&lt;=3), (C536*40%+D536*60%)&gt;4)),"Sperrklausel!","")</f>
        <v/>
      </c>
      <c r="D541" s="116" t="str">
        <f>IF(C541="Sperrklausel!", C542-(C536*0.4+D536*0.6),"")</f>
        <v/>
      </c>
      <c r="E541" s="97"/>
      <c r="F541" s="99" t="str">
        <f>IF(OR(AND(OR(F536=0,G536=0), (F536*40%+G536*60%)&gt;3),AND(OR(F536&lt;=3,G536&lt;=3), (F536*40%+G536*60%)&gt;4)),"Sperrklausel!","")</f>
        <v/>
      </c>
      <c r="G541" s="116" t="str">
        <f>IF(F541="Sperrklausel!", F542-(F536*0.4+G536*0.6),"")</f>
        <v/>
      </c>
      <c r="H541" s="97"/>
      <c r="I541" s="99" t="str">
        <f>IF(OR(AND(OR(I536=0,J536=0), (I536*40%+J536*60%)&gt;3),AND(OR(I536&lt;=3,J536&lt;=3), (I536*40%+J536*60%)&gt;4)),"Sperrklausel!","")</f>
        <v/>
      </c>
      <c r="J541" s="116" t="str">
        <f>IF(I541="Sperrklausel!", I542-(I536*0.4+J536*0.6),"")</f>
        <v/>
      </c>
      <c r="K541" s="104"/>
      <c r="L541" s="99" t="str">
        <f>IF(OR(AND(OR(L536=0,M536=0), (L536*40%+M536*60%)&gt;3),AND(OR(L536&lt;=3,M536&lt;=3), (L536*40%+M536*60%)&gt;4)),"Sperrklausel!","")</f>
        <v/>
      </c>
      <c r="M541" s="116" t="str">
        <f>IF(L541="Sperrklausel!", L542-(L536*0.4+M536*0.6),"")</f>
        <v/>
      </c>
      <c r="N541" s="104"/>
      <c r="O541" s="99" t="str">
        <f>IF(OR(AND(OR(O536=0,P536=0), (O536*40%+P536*60%)&gt;3),AND(OR(O536&lt;=3,P536&lt;=3), (O536*40%+P536*60%)&gt;4)),"Sperrklausel!","")</f>
        <v/>
      </c>
      <c r="P541" s="116" t="str">
        <f>IF(O541="Sperrklausel!", O542-(O536*0.4+P536*0.6),"")</f>
        <v/>
      </c>
      <c r="Q541" s="104"/>
      <c r="R541" s="99" t="str">
        <f>IF(OR(AND(OR(R536=0,S536=0), (R536*40%+S536*60%)&gt;3),AND(OR(R536&lt;=3,S536&lt;=3), (R536*40%+S536*60%)&gt;4)),"Sperrklausel!","")</f>
        <v/>
      </c>
      <c r="S541" s="116" t="str">
        <f>IF(R541="Sperrklausel!", R542-(R536*0.4+S536*0.6),"")</f>
        <v/>
      </c>
      <c r="T541" s="104"/>
      <c r="AML541" s="11"/>
      <c r="AMM541" s="11"/>
    </row>
    <row r="542" spans="1:23 1026:1027" s="8" customFormat="1" ht="15">
      <c r="A542" s="165" t="s">
        <v>4</v>
      </c>
      <c r="B542" s="97"/>
      <c r="C542" s="185" t="str">
        <f>VLOOKUP($T530,Klassenliste!$A$8:$O$32,6)</f>
        <v/>
      </c>
      <c r="D542" s="186"/>
      <c r="E542" s="97"/>
      <c r="F542" s="185" t="str">
        <f>VLOOKUP($T530,Klassenliste!$A$8:$O$32,10)</f>
        <v/>
      </c>
      <c r="G542" s="186"/>
      <c r="H542" s="97"/>
      <c r="I542" s="185" t="str">
        <f>VLOOKUP($T530,Klassenliste!$A$8:$S$32,14)</f>
        <v/>
      </c>
      <c r="J542" s="186"/>
      <c r="K542" s="104"/>
      <c r="L542" s="185" t="str">
        <f>VLOOKUP($T530,Klassenliste!$A$8:$W$32,18)</f>
        <v/>
      </c>
      <c r="M542" s="186"/>
      <c r="N542" s="104"/>
      <c r="O542" s="185" t="str">
        <f>VLOOKUP($T530,Klassenliste!$A$8:$W$32,22)</f>
        <v/>
      </c>
      <c r="P542" s="186"/>
      <c r="Q542" s="104"/>
      <c r="R542" s="185" t="str">
        <f>VLOOKUP($T530,Klassenliste!$A$8:$AA$32,26)</f>
        <v/>
      </c>
      <c r="S542" s="186"/>
      <c r="T542" s="104"/>
      <c r="AML542" s="11"/>
      <c r="AMM542" s="11"/>
    </row>
    <row r="543" spans="1:23 1026:1027" s="8" customFormat="1">
      <c r="A543" s="165"/>
      <c r="B543" s="97"/>
      <c r="C543" s="104"/>
      <c r="D543" s="104"/>
      <c r="E543" s="97"/>
      <c r="F543" s="104"/>
      <c r="G543" s="104"/>
      <c r="H543" s="117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18"/>
      <c r="T543" s="104"/>
      <c r="AML543" s="11"/>
      <c r="AMM543" s="11"/>
    </row>
    <row r="544" spans="1:23 1026:1027" s="8" customFormat="1" ht="12.75" customHeight="1">
      <c r="A544" s="162" t="s">
        <v>5</v>
      </c>
      <c r="B544" s="119"/>
      <c r="C544" s="104"/>
      <c r="D544" s="98">
        <f>Deckblatt!$C$11</f>
        <v>0.1</v>
      </c>
      <c r="E544" s="97"/>
      <c r="F544" s="104"/>
      <c r="G544" s="98">
        <f>Deckblatt!$C$12</f>
        <v>0.19999999999999998</v>
      </c>
      <c r="H544" s="97"/>
      <c r="I544" s="104"/>
      <c r="J544" s="98">
        <f>Deckblatt!$C$13</f>
        <v>0.2</v>
      </c>
      <c r="K544" s="104"/>
      <c r="L544" s="104"/>
      <c r="M544" s="98">
        <f>Deckblatt!$C$14</f>
        <v>0.3</v>
      </c>
      <c r="N544" s="104"/>
      <c r="O544" s="104"/>
      <c r="P544" s="98">
        <f>Deckblatt!$C$15</f>
        <v>0.1</v>
      </c>
      <c r="Q544" s="104"/>
      <c r="R544" s="104"/>
      <c r="S544" s="98">
        <f>Deckblatt!$C$16</f>
        <v>0.1</v>
      </c>
      <c r="T544" s="104"/>
      <c r="AML544" s="11"/>
      <c r="AMM544" s="11"/>
    </row>
    <row r="545" spans="1:23 1026:1027" s="8" customFormat="1">
      <c r="A545" s="165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104"/>
      <c r="M545" s="104"/>
      <c r="N545" s="97"/>
      <c r="O545" s="104"/>
      <c r="P545" s="104"/>
      <c r="Q545" s="104"/>
      <c r="R545" s="104"/>
      <c r="S545" s="118"/>
      <c r="T545" s="104"/>
      <c r="AML545" s="11"/>
      <c r="AMM545" s="11"/>
    </row>
    <row r="546" spans="1:23 1026:1027" s="8" customFormat="1">
      <c r="A546" s="166"/>
      <c r="B546" s="104"/>
      <c r="C546" s="97"/>
      <c r="D546" s="97"/>
      <c r="E546" s="97"/>
      <c r="F546" s="97"/>
      <c r="G546" s="97"/>
      <c r="H546" s="97"/>
      <c r="I546" s="97"/>
      <c r="J546" s="97"/>
      <c r="K546" s="97"/>
      <c r="L546" s="104"/>
      <c r="M546" s="104"/>
      <c r="N546" s="97"/>
      <c r="O546" s="104"/>
      <c r="P546" s="104"/>
      <c r="Q546" s="104"/>
      <c r="R546" s="104"/>
      <c r="S546" s="118"/>
      <c r="T546" s="104"/>
      <c r="AML546" s="11"/>
      <c r="AMM546" s="11"/>
    </row>
    <row r="547" spans="1:23 1026:1027" s="8" customFormat="1">
      <c r="A547" s="167" t="s">
        <v>2</v>
      </c>
      <c r="B547" s="97"/>
      <c r="C547" s="97"/>
      <c r="D547" s="104"/>
      <c r="E547" s="97"/>
      <c r="F547" s="97"/>
      <c r="G547" s="97"/>
      <c r="H547" s="97"/>
      <c r="I547" s="97"/>
      <c r="J547" s="97"/>
      <c r="K547" s="97"/>
      <c r="L547" s="104"/>
      <c r="M547" s="104"/>
      <c r="N547" s="97"/>
      <c r="O547" s="104"/>
      <c r="P547" s="104"/>
      <c r="Q547" s="104"/>
      <c r="R547" s="104"/>
      <c r="S547" s="118"/>
      <c r="T547" s="104"/>
      <c r="AML547" s="11"/>
      <c r="AMM547" s="11"/>
    </row>
    <row r="548" spans="1:23 1026:1027" s="8" customFormat="1">
      <c r="A548" s="167"/>
      <c r="B548" s="97"/>
      <c r="C548" s="97"/>
      <c r="D548" s="104"/>
      <c r="E548" s="97"/>
      <c r="F548" s="97"/>
      <c r="G548" s="97"/>
      <c r="H548" s="97"/>
      <c r="I548" s="97"/>
      <c r="J548" s="97"/>
      <c r="K548" s="97"/>
      <c r="L548" s="104"/>
      <c r="M548" s="104"/>
      <c r="N548" s="97"/>
      <c r="O548" s="104"/>
      <c r="P548" s="104"/>
      <c r="Q548" s="104"/>
      <c r="R548" s="104"/>
      <c r="S548" s="118"/>
      <c r="T548" s="104"/>
      <c r="AML548" s="11"/>
      <c r="AMM548" s="11"/>
    </row>
    <row r="549" spans="1:23 1026:1027" s="8" customFormat="1" ht="15">
      <c r="A549" s="170" t="s">
        <v>3</v>
      </c>
      <c r="B549" s="141" t="str">
        <f>VLOOKUP($T530,Klassenliste!$A$8:$AB$32,28)</f>
        <v/>
      </c>
      <c r="C549" s="97"/>
      <c r="D549" s="104"/>
      <c r="E549" s="97"/>
      <c r="F549" s="97"/>
      <c r="G549" s="97"/>
      <c r="H549" s="97"/>
      <c r="I549" s="97"/>
      <c r="J549" s="97"/>
      <c r="K549" s="97"/>
      <c r="L549" s="104"/>
      <c r="M549" s="104"/>
      <c r="N549" s="97"/>
      <c r="O549" s="104"/>
      <c r="P549" s="104"/>
      <c r="Q549" s="104"/>
      <c r="R549" s="104"/>
      <c r="S549" s="118"/>
      <c r="T549" s="104"/>
      <c r="AML549" s="11"/>
      <c r="AMM549" s="11"/>
    </row>
    <row r="550" spans="1:23 1026:1027" s="8" customFormat="1">
      <c r="A550" s="170"/>
      <c r="B550" s="97"/>
      <c r="C550" s="97"/>
      <c r="D550" s="104"/>
      <c r="E550" s="97"/>
      <c r="F550" s="97"/>
      <c r="G550" s="97"/>
      <c r="H550" s="97"/>
      <c r="I550" s="97"/>
      <c r="J550" s="97"/>
      <c r="K550" s="97"/>
      <c r="L550" s="104"/>
      <c r="M550" s="104"/>
      <c r="N550" s="97"/>
      <c r="O550" s="104"/>
      <c r="P550" s="104"/>
      <c r="Q550" s="104"/>
      <c r="R550" s="104"/>
      <c r="S550" s="118"/>
      <c r="T550" s="104"/>
      <c r="AML550" s="11"/>
      <c r="AMM550" s="11"/>
    </row>
    <row r="551" spans="1:23 1026:1027" s="8" customFormat="1" ht="15">
      <c r="A551" s="170" t="s">
        <v>9</v>
      </c>
      <c r="B551" s="102" t="str">
        <f>VLOOKUP($T530,Klassenliste!$A$8:$AC$32,29)</f>
        <v/>
      </c>
      <c r="C551" s="97"/>
      <c r="D551" s="104"/>
      <c r="E551" s="97"/>
      <c r="F551" s="97"/>
      <c r="G551" s="97"/>
      <c r="H551" s="97"/>
      <c r="I551" s="97"/>
      <c r="J551" s="97"/>
      <c r="K551" s="97"/>
      <c r="L551" s="104"/>
      <c r="M551" s="104"/>
      <c r="N551" s="97"/>
      <c r="O551" s="104"/>
      <c r="P551" s="104"/>
      <c r="Q551" s="104"/>
      <c r="R551" s="104"/>
      <c r="S551" s="118"/>
      <c r="T551" s="120"/>
      <c r="U551" s="24"/>
      <c r="V551" s="24"/>
      <c r="W551" s="24"/>
      <c r="AML551" s="11"/>
      <c r="AMM551" s="11"/>
    </row>
    <row r="552" spans="1:23 1026:1027" s="8" customFormat="1" ht="12.75" customHeight="1">
      <c r="A552" s="165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104"/>
      <c r="M552" s="104"/>
      <c r="N552" s="97"/>
      <c r="O552" s="104"/>
      <c r="P552" s="104"/>
      <c r="Q552" s="104"/>
      <c r="R552" s="104"/>
      <c r="S552" s="118"/>
      <c r="T552" s="120"/>
      <c r="U552" s="24"/>
      <c r="V552" s="24"/>
      <c r="AML552" s="11"/>
      <c r="AMM552" s="11"/>
    </row>
    <row r="553" spans="1:23 1026:1027" ht="20.25">
      <c r="A553" s="187" t="str">
        <f>$A$1</f>
        <v xml:space="preserve">Abiturprüfung für andere Bewerberinnen und Bewerber (4. Fach); Mod. Fremdspr.: ; </v>
      </c>
      <c r="B553" s="103"/>
      <c r="C553" s="129"/>
      <c r="D553" s="104"/>
      <c r="E553" s="104"/>
      <c r="F553" s="104"/>
      <c r="G553" s="104"/>
      <c r="H553" s="104"/>
      <c r="I553" s="104"/>
      <c r="J553" s="126"/>
      <c r="K553" s="104"/>
      <c r="L553" s="128"/>
      <c r="M553" s="106"/>
      <c r="N553" s="104"/>
      <c r="O553" s="128"/>
      <c r="P553" s="106"/>
      <c r="Q553" s="106"/>
      <c r="R553" s="106"/>
      <c r="S553" s="104"/>
      <c r="T553" s="123">
        <v>25</v>
      </c>
    </row>
    <row r="554" spans="1:23 1026:1027" ht="15.75">
      <c r="A554" s="163" t="str">
        <f>CONCATENATE("Name: ",VLOOKUP($T553,Klassenliste!$A$8:$B$32,2),", ",VLOOKUP($T553,Klassenliste!$A$8:$C$32,3))</f>
        <v xml:space="preserve">Name: , </v>
      </c>
      <c r="B554" s="127"/>
      <c r="C554" s="104"/>
      <c r="D554" s="104"/>
      <c r="E554" s="104"/>
      <c r="F554" s="104"/>
      <c r="G554" s="104"/>
      <c r="H554" s="104"/>
      <c r="I554" s="104"/>
      <c r="J554" s="122"/>
      <c r="K554" s="105"/>
      <c r="L554" s="104"/>
      <c r="M554" s="121"/>
      <c r="N554" s="105"/>
      <c r="O554" s="104"/>
      <c r="P554" s="121"/>
      <c r="Q554" s="109"/>
      <c r="R554" s="111"/>
      <c r="S554" s="104"/>
      <c r="T554" s="104"/>
    </row>
    <row r="555" spans="1:23 1026:1027">
      <c r="A555" s="16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21"/>
      <c r="N555" s="104"/>
      <c r="O555" s="104"/>
      <c r="P555" s="121"/>
      <c r="Q555" s="109"/>
      <c r="R555" s="111"/>
      <c r="S555" s="104"/>
      <c r="T555" s="104"/>
    </row>
    <row r="556" spans="1:23 1026:1027" ht="15" customHeight="1">
      <c r="A556" s="165"/>
      <c r="B556" s="97"/>
      <c r="C556" s="140" t="str">
        <f>Deckblatt!$B$11</f>
        <v>A 1</v>
      </c>
      <c r="D556" s="109"/>
      <c r="E556" s="110"/>
      <c r="F556" s="140" t="str">
        <f>Deckblatt!$B$12</f>
        <v>A 2</v>
      </c>
      <c r="G556" s="108"/>
      <c r="H556" s="108"/>
      <c r="I556" s="140" t="str">
        <f>Deckblatt!$B$13</f>
        <v>B</v>
      </c>
      <c r="J556" s="108"/>
      <c r="K556" s="104"/>
      <c r="L556" s="140" t="str">
        <f>Deckblatt!$B$14</f>
        <v>C</v>
      </c>
      <c r="M556" s="108"/>
      <c r="N556" s="104"/>
      <c r="O556" s="140" t="str">
        <f>Deckblatt!$B$15</f>
        <v>D 1</v>
      </c>
      <c r="P556" s="108"/>
      <c r="Q556" s="109"/>
      <c r="R556" s="140" t="str">
        <f>Deckblatt!$B$16</f>
        <v>D 2</v>
      </c>
      <c r="S556" s="109"/>
      <c r="T556" s="104"/>
    </row>
    <row r="557" spans="1:23 1026:1027" ht="6.75" customHeight="1">
      <c r="B557" s="104"/>
      <c r="C557" s="104"/>
      <c r="D557" s="104"/>
      <c r="E557" s="104"/>
      <c r="F557" s="104"/>
      <c r="G557" s="104"/>
      <c r="H557" s="104"/>
      <c r="I557" s="104"/>
      <c r="J557" s="104"/>
      <c r="K557" s="107"/>
      <c r="L557" s="109"/>
      <c r="M557" s="111"/>
      <c r="N557" s="107"/>
      <c r="O557" s="109"/>
      <c r="P557" s="111"/>
      <c r="Q557" s="107"/>
      <c r="R557" s="106"/>
      <c r="S557" s="104"/>
      <c r="T557" s="107"/>
    </row>
    <row r="558" spans="1:23 1026:1027" ht="15" customHeight="1">
      <c r="A558" s="165"/>
      <c r="B558" s="97"/>
      <c r="C558" s="104" t="s">
        <v>6</v>
      </c>
      <c r="D558" s="104" t="s">
        <v>7</v>
      </c>
      <c r="E558" s="97"/>
      <c r="F558" s="97" t="s">
        <v>0</v>
      </c>
      <c r="G558" s="97" t="s">
        <v>1</v>
      </c>
      <c r="H558" s="97"/>
      <c r="I558" s="97" t="s">
        <v>0</v>
      </c>
      <c r="J558" s="97" t="s">
        <v>1</v>
      </c>
      <c r="K558" s="104"/>
      <c r="L558" s="97" t="s">
        <v>0</v>
      </c>
      <c r="M558" s="97" t="s">
        <v>1</v>
      </c>
      <c r="N558" s="104"/>
      <c r="O558" s="97" t="s">
        <v>0</v>
      </c>
      <c r="P558" s="97" t="s">
        <v>1</v>
      </c>
      <c r="Q558" s="109"/>
      <c r="R558" s="97" t="s">
        <v>0</v>
      </c>
      <c r="S558" s="97" t="s">
        <v>1</v>
      </c>
      <c r="T558" s="104"/>
    </row>
    <row r="559" spans="1:23 1026:1027">
      <c r="A559" s="167" t="s">
        <v>26</v>
      </c>
      <c r="B559" s="112"/>
      <c r="C559" s="113">
        <f>VLOOKUP($T553,Klassenliste!$A$8:$L$32,4)</f>
        <v>0</v>
      </c>
      <c r="D559" s="113">
        <f>VLOOKUP($T553,Klassenliste!$A$8:$M$32,5)</f>
        <v>0</v>
      </c>
      <c r="E559" s="97"/>
      <c r="F559" s="113">
        <f>VLOOKUP($T553,Klassenliste!$A$8:$L$32,8)</f>
        <v>0</v>
      </c>
      <c r="G559" s="113">
        <f>VLOOKUP($T553,Klassenliste!$A$8:$M$32,9)</f>
        <v>0</v>
      </c>
      <c r="H559" s="97"/>
      <c r="I559" s="113">
        <f>VLOOKUP($T553,Klassenliste!$A$8:$P$32,12)</f>
        <v>0</v>
      </c>
      <c r="J559" s="113">
        <f>VLOOKUP($T553,Klassenliste!$A$8:$Q$32,13)</f>
        <v>0</v>
      </c>
      <c r="K559" s="104"/>
      <c r="L559" s="113">
        <f>VLOOKUP($T553,Klassenliste!$A$8:$T$32,16)</f>
        <v>0</v>
      </c>
      <c r="M559" s="113">
        <f>VLOOKUP($T553,Klassenliste!$A$8:$U$32,17)</f>
        <v>0</v>
      </c>
      <c r="N559" s="104"/>
      <c r="O559" s="113">
        <f>VLOOKUP($T553,Klassenliste!$A$8:$T$32,20)</f>
        <v>0</v>
      </c>
      <c r="P559" s="113">
        <f>VLOOKUP($T553,Klassenliste!$A$8:$U$32,21)</f>
        <v>0</v>
      </c>
      <c r="Q559" s="109"/>
      <c r="R559" s="113">
        <f>VLOOKUP($T553,Klassenliste!$A$8:$X$32,24)</f>
        <v>0</v>
      </c>
      <c r="S559" s="113">
        <f>VLOOKUP($T553,Klassenliste!$A$8:$Y$32,25)</f>
        <v>0</v>
      </c>
      <c r="T559" s="104"/>
    </row>
    <row r="560" spans="1:23 1026:1027" ht="12.75" customHeight="1">
      <c r="A560" s="168" t="str">
        <f>IF(OR(F559&lt;0,G559&gt;15,I559&lt;0,I559&gt;15,J559&lt;0,J559&gt;15,O559&lt;0,O559&gt;15,P559&lt;0,P559&gt;15,R559&lt;0,R559&gt;15,S559&lt;0,S559&gt;15),"Fehler","")</f>
        <v/>
      </c>
      <c r="B560" s="100"/>
      <c r="C560" s="107"/>
      <c r="D560" s="107"/>
      <c r="E560" s="97"/>
      <c r="F560" s="107"/>
      <c r="G560" s="107"/>
      <c r="H560" s="97"/>
      <c r="I560" s="97"/>
      <c r="J560" s="97"/>
      <c r="K560" s="107"/>
      <c r="L560" s="97"/>
      <c r="M560" s="97"/>
      <c r="N560" s="107"/>
      <c r="O560" s="97"/>
      <c r="P560" s="97"/>
      <c r="Q560" s="107"/>
      <c r="R560" s="97"/>
      <c r="S560" s="97"/>
      <c r="T560" s="107"/>
      <c r="W560" s="11"/>
    </row>
    <row r="561" spans="1:23 1026:1027" ht="12.75" customHeight="1">
      <c r="A561" s="169"/>
      <c r="B561" s="101"/>
      <c r="C561" s="114">
        <v>0.4</v>
      </c>
      <c r="D561" s="115">
        <v>0.6</v>
      </c>
      <c r="E561" s="97"/>
      <c r="F561" s="114">
        <v>0.4</v>
      </c>
      <c r="G561" s="115">
        <v>0.6</v>
      </c>
      <c r="H561" s="97"/>
      <c r="I561" s="114">
        <v>0.4</v>
      </c>
      <c r="J561" s="115">
        <v>0.6</v>
      </c>
      <c r="K561" s="107"/>
      <c r="L561" s="114">
        <v>0.4</v>
      </c>
      <c r="M561" s="115">
        <v>0.6</v>
      </c>
      <c r="N561" s="107"/>
      <c r="O561" s="114">
        <v>0.4</v>
      </c>
      <c r="P561" s="115">
        <v>0.6</v>
      </c>
      <c r="Q561" s="107"/>
      <c r="R561" s="114">
        <v>0.4</v>
      </c>
      <c r="S561" s="115">
        <v>0.6</v>
      </c>
      <c r="T561" s="107"/>
    </row>
    <row r="562" spans="1:23 1026:1027" ht="12" customHeight="1">
      <c r="A562" s="165"/>
      <c r="B562" s="97"/>
      <c r="C562" s="97"/>
      <c r="D562" s="97"/>
      <c r="E562" s="97"/>
      <c r="F562" s="97"/>
      <c r="G562" s="97"/>
      <c r="H562" s="97"/>
      <c r="I562" s="97"/>
      <c r="J562" s="97"/>
      <c r="K562" s="107"/>
      <c r="L562" s="104"/>
      <c r="M562" s="104"/>
      <c r="N562" s="107"/>
      <c r="O562" s="104"/>
      <c r="P562" s="104"/>
      <c r="Q562" s="107"/>
      <c r="R562" s="104"/>
      <c r="S562" s="104"/>
      <c r="T562" s="107"/>
    </row>
    <row r="563" spans="1:23 1026:1027" ht="12" customHeight="1">
      <c r="A563" s="165"/>
      <c r="B563" s="97"/>
      <c r="C563" s="97"/>
      <c r="D563" s="97"/>
      <c r="E563" s="97"/>
      <c r="F563" s="97"/>
      <c r="G563" s="97"/>
      <c r="H563" s="97"/>
      <c r="I563" s="97"/>
      <c r="J563" s="97"/>
      <c r="K563" s="107"/>
      <c r="L563" s="104"/>
      <c r="M563" s="104"/>
      <c r="N563" s="107"/>
      <c r="O563" s="104"/>
      <c r="P563" s="104"/>
      <c r="Q563" s="107"/>
      <c r="R563" s="104"/>
      <c r="S563" s="104"/>
      <c r="T563" s="107"/>
    </row>
    <row r="564" spans="1:23 1026:1027" s="8" customFormat="1">
      <c r="A564" s="165"/>
      <c r="B564" s="97"/>
      <c r="C564" s="99" t="str">
        <f>IF(OR(AND(OR(C559=0,D559=0), (C559*40%+D559*60%)&gt;3),AND(OR(C559&lt;=3,D559&lt;=3), (C559*40%+D559*60%)&gt;4)),"Sperrklausel!","")</f>
        <v/>
      </c>
      <c r="D564" s="116" t="str">
        <f>IF(C564="Sperrklausel!", C565-(C559*0.4+D559*0.6),"")</f>
        <v/>
      </c>
      <c r="E564" s="97"/>
      <c r="F564" s="99" t="str">
        <f>IF(OR(AND(OR(F559=0,G559=0), (F559*40%+G559*60%)&gt;3),AND(OR(F559&lt;=3,G559&lt;=3), (F559*40%+G559*60%)&gt;4)),"Sperrklausel!","")</f>
        <v/>
      </c>
      <c r="G564" s="116" t="str">
        <f>IF(F564="Sperrklausel!", F565-(F559*0.4+G559*0.6),"")</f>
        <v/>
      </c>
      <c r="H564" s="97"/>
      <c r="I564" s="99" t="str">
        <f>IF(OR(AND(OR(I559=0,J559=0), (I559*40%+J559*60%)&gt;3),AND(OR(I559&lt;=3,J559&lt;=3), (I559*40%+J559*60%)&gt;4)),"Sperrklausel!","")</f>
        <v/>
      </c>
      <c r="J564" s="116" t="str">
        <f>IF(I564="Sperrklausel!", I565-(I559*0.4+J559*0.6),"")</f>
        <v/>
      </c>
      <c r="K564" s="104"/>
      <c r="L564" s="99" t="str">
        <f>IF(OR(AND(OR(L559=0,M559=0), (L559*40%+M559*60%)&gt;3),AND(OR(L559&lt;=3,M559&lt;=3), (L559*40%+M559*60%)&gt;4)),"Sperrklausel!","")</f>
        <v/>
      </c>
      <c r="M564" s="116" t="str">
        <f>IF(L564="Sperrklausel!", L565-(L559*0.4+M559*0.6),"")</f>
        <v/>
      </c>
      <c r="N564" s="104"/>
      <c r="O564" s="99" t="str">
        <f>IF(OR(AND(OR(O559=0,P559=0), (O559*40%+P559*60%)&gt;3),AND(OR(O559&lt;=3,P559&lt;=3), (O559*40%+P559*60%)&gt;4)),"Sperrklausel!","")</f>
        <v/>
      </c>
      <c r="P564" s="116" t="str">
        <f>IF(O564="Sperrklausel!", O565-(O559*0.4+P559*0.6),"")</f>
        <v/>
      </c>
      <c r="Q564" s="104"/>
      <c r="R564" s="99" t="str">
        <f>IF(OR(AND(OR(R559=0,S559=0), (R559*40%+S559*60%)&gt;3),AND(OR(R559&lt;=3,S559&lt;=3), (R559*40%+S559*60%)&gt;4)),"Sperrklausel!","")</f>
        <v/>
      </c>
      <c r="S564" s="116" t="str">
        <f>IF(R564="Sperrklausel!", R565-(R559*0.4+S559*0.6),"")</f>
        <v/>
      </c>
      <c r="T564" s="104"/>
      <c r="AML564" s="11"/>
      <c r="AMM564" s="11"/>
    </row>
    <row r="565" spans="1:23 1026:1027" s="8" customFormat="1" ht="15">
      <c r="A565" s="165" t="s">
        <v>4</v>
      </c>
      <c r="B565" s="97"/>
      <c r="C565" s="185" t="str">
        <f>VLOOKUP($T553,Klassenliste!$A$8:$O$32,6)</f>
        <v/>
      </c>
      <c r="D565" s="186"/>
      <c r="E565" s="97"/>
      <c r="F565" s="185" t="str">
        <f>VLOOKUP($T553,Klassenliste!$A$8:$O$32,10)</f>
        <v/>
      </c>
      <c r="G565" s="186"/>
      <c r="H565" s="97"/>
      <c r="I565" s="185" t="str">
        <f>VLOOKUP($T553,Klassenliste!$A$8:$S$32,14)</f>
        <v/>
      </c>
      <c r="J565" s="186"/>
      <c r="K565" s="104"/>
      <c r="L565" s="185" t="str">
        <f>VLOOKUP($T553,Klassenliste!$A$8:$W$32,18)</f>
        <v/>
      </c>
      <c r="M565" s="186"/>
      <c r="N565" s="104"/>
      <c r="O565" s="185" t="str">
        <f>VLOOKUP($T553,Klassenliste!$A$8:$W$32,22)</f>
        <v/>
      </c>
      <c r="P565" s="186"/>
      <c r="Q565" s="104"/>
      <c r="R565" s="185" t="str">
        <f>VLOOKUP($T553,Klassenliste!$A$8:$AA$32,26)</f>
        <v/>
      </c>
      <c r="S565" s="186"/>
      <c r="T565" s="104"/>
      <c r="AML565" s="11"/>
      <c r="AMM565" s="11"/>
    </row>
    <row r="566" spans="1:23 1026:1027" s="8" customFormat="1">
      <c r="A566" s="165"/>
      <c r="B566" s="97"/>
      <c r="C566" s="104"/>
      <c r="D566" s="104"/>
      <c r="E566" s="97"/>
      <c r="F566" s="104"/>
      <c r="G566" s="104"/>
      <c r="H566" s="117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18"/>
      <c r="T566" s="104"/>
      <c r="AML566" s="11"/>
      <c r="AMM566" s="11"/>
    </row>
    <row r="567" spans="1:23 1026:1027" s="8" customFormat="1" ht="12.75" customHeight="1">
      <c r="A567" s="162" t="s">
        <v>5</v>
      </c>
      <c r="B567" s="119"/>
      <c r="C567" s="104"/>
      <c r="D567" s="98">
        <f>Deckblatt!$C$11</f>
        <v>0.1</v>
      </c>
      <c r="E567" s="97"/>
      <c r="F567" s="104"/>
      <c r="G567" s="98">
        <f>Deckblatt!$C$12</f>
        <v>0.19999999999999998</v>
      </c>
      <c r="H567" s="97"/>
      <c r="I567" s="104"/>
      <c r="J567" s="98">
        <f>Deckblatt!$C$13</f>
        <v>0.2</v>
      </c>
      <c r="K567" s="104"/>
      <c r="L567" s="104"/>
      <c r="M567" s="98">
        <f>Deckblatt!$C$14</f>
        <v>0.3</v>
      </c>
      <c r="N567" s="104"/>
      <c r="O567" s="104"/>
      <c r="P567" s="98">
        <f>Deckblatt!$C$15</f>
        <v>0.1</v>
      </c>
      <c r="Q567" s="104"/>
      <c r="R567" s="104"/>
      <c r="S567" s="98">
        <f>Deckblatt!$C$16</f>
        <v>0.1</v>
      </c>
      <c r="T567" s="104"/>
      <c r="AML567" s="11"/>
      <c r="AMM567" s="11"/>
    </row>
    <row r="568" spans="1:23 1026:1027" s="8" customFormat="1">
      <c r="A568" s="165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104"/>
      <c r="M568" s="104"/>
      <c r="N568" s="97"/>
      <c r="O568" s="104"/>
      <c r="P568" s="104"/>
      <c r="Q568" s="104"/>
      <c r="R568" s="104"/>
      <c r="S568" s="118"/>
      <c r="T568" s="104"/>
      <c r="AML568" s="11"/>
      <c r="AMM568" s="11"/>
    </row>
    <row r="569" spans="1:23 1026:1027" s="8" customFormat="1">
      <c r="A569" s="166"/>
      <c r="B569" s="104"/>
      <c r="C569" s="97"/>
      <c r="D569" s="97"/>
      <c r="E569" s="97"/>
      <c r="F569" s="97"/>
      <c r="G569" s="97"/>
      <c r="H569" s="97"/>
      <c r="I569" s="97"/>
      <c r="J569" s="97"/>
      <c r="K569" s="97"/>
      <c r="L569" s="104"/>
      <c r="M569" s="104"/>
      <c r="N569" s="97"/>
      <c r="O569" s="104"/>
      <c r="P569" s="104"/>
      <c r="Q569" s="104"/>
      <c r="R569" s="104"/>
      <c r="S569" s="118"/>
      <c r="T569" s="104"/>
      <c r="AML569" s="11"/>
      <c r="AMM569" s="11"/>
    </row>
    <row r="570" spans="1:23 1026:1027" s="8" customFormat="1">
      <c r="A570" s="167" t="s">
        <v>2</v>
      </c>
      <c r="B570" s="97"/>
      <c r="C570" s="97"/>
      <c r="D570" s="104"/>
      <c r="E570" s="97"/>
      <c r="F570" s="97"/>
      <c r="G570" s="97"/>
      <c r="H570" s="97"/>
      <c r="I570" s="97"/>
      <c r="J570" s="97"/>
      <c r="K570" s="97"/>
      <c r="L570" s="104"/>
      <c r="M570" s="104"/>
      <c r="N570" s="97"/>
      <c r="O570" s="104"/>
      <c r="P570" s="104"/>
      <c r="Q570" s="104"/>
      <c r="R570" s="104"/>
      <c r="S570" s="118"/>
      <c r="T570" s="104"/>
      <c r="AML570" s="11"/>
      <c r="AMM570" s="11"/>
    </row>
    <row r="571" spans="1:23 1026:1027" s="8" customFormat="1">
      <c r="A571" s="167"/>
      <c r="B571" s="97"/>
      <c r="C571" s="97"/>
      <c r="D571" s="104"/>
      <c r="E571" s="97"/>
      <c r="F571" s="97"/>
      <c r="G571" s="97"/>
      <c r="H571" s="97"/>
      <c r="I571" s="97"/>
      <c r="J571" s="97"/>
      <c r="K571" s="97"/>
      <c r="L571" s="104"/>
      <c r="M571" s="104"/>
      <c r="N571" s="97"/>
      <c r="O571" s="104"/>
      <c r="P571" s="104"/>
      <c r="Q571" s="104"/>
      <c r="R571" s="104"/>
      <c r="S571" s="118"/>
      <c r="T571" s="104"/>
      <c r="AML571" s="11"/>
      <c r="AMM571" s="11"/>
    </row>
    <row r="572" spans="1:23 1026:1027" s="8" customFormat="1" ht="15">
      <c r="A572" s="170" t="s">
        <v>3</v>
      </c>
      <c r="B572" s="141" t="str">
        <f>VLOOKUP($T553,Klassenliste!$A$8:$AB$32,28)</f>
        <v/>
      </c>
      <c r="C572" s="97"/>
      <c r="D572" s="104"/>
      <c r="E572" s="97"/>
      <c r="F572" s="97"/>
      <c r="G572" s="97"/>
      <c r="H572" s="97"/>
      <c r="I572" s="97"/>
      <c r="J572" s="97"/>
      <c r="K572" s="97"/>
      <c r="L572" s="104"/>
      <c r="M572" s="104"/>
      <c r="N572" s="97"/>
      <c r="O572" s="104"/>
      <c r="P572" s="104"/>
      <c r="Q572" s="104"/>
      <c r="R572" s="104"/>
      <c r="S572" s="118"/>
      <c r="T572" s="104"/>
      <c r="AML572" s="11"/>
      <c r="AMM572" s="11"/>
    </row>
    <row r="573" spans="1:23 1026:1027" s="8" customFormat="1">
      <c r="A573" s="170"/>
      <c r="B573" s="97"/>
      <c r="C573" s="97"/>
      <c r="D573" s="104"/>
      <c r="E573" s="97"/>
      <c r="F573" s="97"/>
      <c r="G573" s="97"/>
      <c r="H573" s="97"/>
      <c r="I573" s="97"/>
      <c r="J573" s="97"/>
      <c r="K573" s="97"/>
      <c r="L573" s="104"/>
      <c r="M573" s="104"/>
      <c r="N573" s="97"/>
      <c r="O573" s="104"/>
      <c r="P573" s="104"/>
      <c r="Q573" s="104"/>
      <c r="R573" s="104"/>
      <c r="S573" s="118"/>
      <c r="T573" s="104"/>
      <c r="AML573" s="11"/>
      <c r="AMM573" s="11"/>
    </row>
    <row r="574" spans="1:23 1026:1027" s="8" customFormat="1" ht="15">
      <c r="A574" s="170" t="s">
        <v>9</v>
      </c>
      <c r="B574" s="102" t="str">
        <f>VLOOKUP($T553,Klassenliste!$A$8:$AC$32,29)</f>
        <v/>
      </c>
      <c r="C574" s="97"/>
      <c r="D574" s="104"/>
      <c r="E574" s="97"/>
      <c r="F574" s="97"/>
      <c r="G574" s="97"/>
      <c r="H574" s="97"/>
      <c r="I574" s="97"/>
      <c r="J574" s="97"/>
      <c r="K574" s="97"/>
      <c r="L574" s="104"/>
      <c r="M574" s="104"/>
      <c r="N574" s="97"/>
      <c r="O574" s="104"/>
      <c r="P574" s="104"/>
      <c r="Q574" s="104"/>
      <c r="R574" s="104"/>
      <c r="S574" s="118"/>
      <c r="T574" s="120"/>
      <c r="U574" s="24"/>
      <c r="V574" s="24"/>
      <c r="W574" s="24"/>
      <c r="AML574" s="11"/>
      <c r="AMM574" s="11"/>
    </row>
    <row r="575" spans="1:23 1026:1027">
      <c r="A575" s="165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104"/>
      <c r="M575" s="104"/>
      <c r="N575" s="97"/>
      <c r="O575" s="104"/>
      <c r="P575" s="104"/>
      <c r="Q575" s="104"/>
      <c r="R575" s="104"/>
      <c r="S575" s="118"/>
      <c r="T575" s="120"/>
    </row>
  </sheetData>
  <sheetProtection password="CF2B" sheet="1" objects="1" scenarios="1" selectLockedCells="1"/>
  <customSheetViews>
    <customSheetView guid="{CBA5FCA0-A782-4067-826F-D76C029EB0BB}" scale="125">
      <selection activeCell="I22" sqref="I22"/>
      <pageMargins left="0.78749999999999998" right="0" top="0.98402777777777795" bottom="0.98402777777777795" header="0.51180555555555496" footer="0.51180555555555496"/>
      <printOptions gridLines="1"/>
      <pageSetup paperSize="9" firstPageNumber="0" orientation="portrait" horizontalDpi="0" verticalDpi="0" r:id="rId1"/>
      <headerFooter>
        <oddHeader>&amp;C&amp;F</oddHeader>
        <oddFooter>&amp;CSeite &amp;P</oddFooter>
      </headerFooter>
    </customSheetView>
  </customSheetViews>
  <mergeCells count="150">
    <mergeCell ref="F13:G13"/>
    <mergeCell ref="C13:D13"/>
    <mergeCell ref="O13:P13"/>
    <mergeCell ref="R13:S13"/>
    <mergeCell ref="I13:J13"/>
    <mergeCell ref="L13:M13"/>
    <mergeCell ref="C36:D36"/>
    <mergeCell ref="F36:G36"/>
    <mergeCell ref="I36:J36"/>
    <mergeCell ref="L36:M36"/>
    <mergeCell ref="O36:P36"/>
    <mergeCell ref="R36:S36"/>
    <mergeCell ref="C59:D59"/>
    <mergeCell ref="F59:G59"/>
    <mergeCell ref="I59:J59"/>
    <mergeCell ref="L59:M59"/>
    <mergeCell ref="O59:P59"/>
    <mergeCell ref="R59:S59"/>
    <mergeCell ref="C82:D82"/>
    <mergeCell ref="F82:G82"/>
    <mergeCell ref="I82:J82"/>
    <mergeCell ref="L82:M82"/>
    <mergeCell ref="O82:P82"/>
    <mergeCell ref="R82:S82"/>
    <mergeCell ref="C105:D105"/>
    <mergeCell ref="F105:G105"/>
    <mergeCell ref="I105:J105"/>
    <mergeCell ref="L105:M105"/>
    <mergeCell ref="O105:P105"/>
    <mergeCell ref="R105:S105"/>
    <mergeCell ref="C128:D128"/>
    <mergeCell ref="F128:G128"/>
    <mergeCell ref="I128:J128"/>
    <mergeCell ref="L128:M128"/>
    <mergeCell ref="O128:P128"/>
    <mergeCell ref="R128:S128"/>
    <mergeCell ref="C151:D151"/>
    <mergeCell ref="F151:G151"/>
    <mergeCell ref="I151:J151"/>
    <mergeCell ref="L151:M151"/>
    <mergeCell ref="O151:P151"/>
    <mergeCell ref="R151:S151"/>
    <mergeCell ref="C174:D174"/>
    <mergeCell ref="F174:G174"/>
    <mergeCell ref="I174:J174"/>
    <mergeCell ref="L174:M174"/>
    <mergeCell ref="O174:P174"/>
    <mergeCell ref="R174:S174"/>
    <mergeCell ref="C197:D197"/>
    <mergeCell ref="F197:G197"/>
    <mergeCell ref="I197:J197"/>
    <mergeCell ref="L197:M197"/>
    <mergeCell ref="O197:P197"/>
    <mergeCell ref="R197:S197"/>
    <mergeCell ref="C220:D220"/>
    <mergeCell ref="F220:G220"/>
    <mergeCell ref="I220:J220"/>
    <mergeCell ref="L220:M220"/>
    <mergeCell ref="O220:P220"/>
    <mergeCell ref="R220:S220"/>
    <mergeCell ref="C243:D243"/>
    <mergeCell ref="F243:G243"/>
    <mergeCell ref="I243:J243"/>
    <mergeCell ref="L243:M243"/>
    <mergeCell ref="O243:P243"/>
    <mergeCell ref="R243:S243"/>
    <mergeCell ref="C266:D266"/>
    <mergeCell ref="F266:G266"/>
    <mergeCell ref="I266:J266"/>
    <mergeCell ref="L266:M266"/>
    <mergeCell ref="O266:P266"/>
    <mergeCell ref="R266:S266"/>
    <mergeCell ref="C289:D289"/>
    <mergeCell ref="F289:G289"/>
    <mergeCell ref="I289:J289"/>
    <mergeCell ref="L289:M289"/>
    <mergeCell ref="O289:P289"/>
    <mergeCell ref="R289:S289"/>
    <mergeCell ref="C312:D312"/>
    <mergeCell ref="F312:G312"/>
    <mergeCell ref="I312:J312"/>
    <mergeCell ref="L312:M312"/>
    <mergeCell ref="O312:P312"/>
    <mergeCell ref="R312:S312"/>
    <mergeCell ref="C335:D335"/>
    <mergeCell ref="F335:G335"/>
    <mergeCell ref="I335:J335"/>
    <mergeCell ref="L335:M335"/>
    <mergeCell ref="O335:P335"/>
    <mergeCell ref="R335:S335"/>
    <mergeCell ref="C358:D358"/>
    <mergeCell ref="F358:G358"/>
    <mergeCell ref="I358:J358"/>
    <mergeCell ref="L358:M358"/>
    <mergeCell ref="O358:P358"/>
    <mergeCell ref="R358:S358"/>
    <mergeCell ref="C381:D381"/>
    <mergeCell ref="F381:G381"/>
    <mergeCell ref="I381:J381"/>
    <mergeCell ref="L381:M381"/>
    <mergeCell ref="O381:P381"/>
    <mergeCell ref="R381:S381"/>
    <mergeCell ref="C404:D404"/>
    <mergeCell ref="F404:G404"/>
    <mergeCell ref="I404:J404"/>
    <mergeCell ref="L404:M404"/>
    <mergeCell ref="O404:P404"/>
    <mergeCell ref="R404:S404"/>
    <mergeCell ref="C427:D427"/>
    <mergeCell ref="F427:G427"/>
    <mergeCell ref="I427:J427"/>
    <mergeCell ref="L427:M427"/>
    <mergeCell ref="O427:P427"/>
    <mergeCell ref="R427:S427"/>
    <mergeCell ref="C450:D450"/>
    <mergeCell ref="F450:G450"/>
    <mergeCell ref="I450:J450"/>
    <mergeCell ref="L450:M450"/>
    <mergeCell ref="O450:P450"/>
    <mergeCell ref="R450:S450"/>
    <mergeCell ref="C473:D473"/>
    <mergeCell ref="F473:G473"/>
    <mergeCell ref="I473:J473"/>
    <mergeCell ref="L473:M473"/>
    <mergeCell ref="O473:P473"/>
    <mergeCell ref="R473:S473"/>
    <mergeCell ref="C496:D496"/>
    <mergeCell ref="F496:G496"/>
    <mergeCell ref="I496:J496"/>
    <mergeCell ref="L496:M496"/>
    <mergeCell ref="O496:P496"/>
    <mergeCell ref="R496:S496"/>
    <mergeCell ref="C565:D565"/>
    <mergeCell ref="F565:G565"/>
    <mergeCell ref="I565:J565"/>
    <mergeCell ref="L565:M565"/>
    <mergeCell ref="O565:P565"/>
    <mergeCell ref="R565:S565"/>
    <mergeCell ref="C519:D519"/>
    <mergeCell ref="F519:G519"/>
    <mergeCell ref="I519:J519"/>
    <mergeCell ref="L519:M519"/>
    <mergeCell ref="O519:P519"/>
    <mergeCell ref="R519:S519"/>
    <mergeCell ref="C542:D542"/>
    <mergeCell ref="F542:G542"/>
    <mergeCell ref="I542:J542"/>
    <mergeCell ref="L542:M542"/>
    <mergeCell ref="O542:P542"/>
    <mergeCell ref="R542:S542"/>
  </mergeCells>
  <pageMargins left="0.78740157480314965" right="0" top="0.98425196850393704" bottom="0.98425196850393704" header="0.51181102362204722" footer="0.51181102362204722"/>
  <pageSetup paperSize="9" scale="63" firstPageNumber="0" orientation="portrait" r:id="rId2"/>
  <rowBreaks count="8" manualBreakCount="8">
    <brk id="69" max="19" man="1"/>
    <brk id="138" max="19" man="1"/>
    <brk id="207" max="19" man="1"/>
    <brk id="276" max="19" man="1"/>
    <brk id="345" max="19" man="1"/>
    <brk id="414" max="19" man="1"/>
    <brk id="483" max="19" man="1"/>
    <brk id="552" max="19" man="1"/>
  </rowBreaks>
  <ignoredErrors>
    <ignoredError sqref="P12 S1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Klassenliste</vt:lpstr>
      <vt:lpstr>Schülerübersichten</vt:lpstr>
      <vt:lpstr>Deckblatt!Druckbereich</vt:lpstr>
      <vt:lpstr>Klassenliste!Druckbereich</vt:lpstr>
      <vt:lpstr>Schülerübersichten!Druckbereich</vt:lpstr>
    </vt:vector>
  </TitlesOfParts>
  <Company>yy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Claudia Reiserer</cp:lastModifiedBy>
  <cp:revision>457</cp:revision>
  <cp:lastPrinted>2019-07-18T12:35:04Z</cp:lastPrinted>
  <dcterms:created xsi:type="dcterms:W3CDTF">2006-11-12T16:20:00Z</dcterms:created>
  <dcterms:modified xsi:type="dcterms:W3CDTF">2019-07-23T13:05:36Z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yy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